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activeTab="4"/>
  </bookViews>
  <sheets>
    <sheet name="Лимит" sheetId="1" r:id="rId1"/>
    <sheet name="Лось" sheetId="13" r:id="rId2"/>
    <sheet name="Благородный олень" sheetId="21" r:id="rId3"/>
    <sheet name="Пятнистый олень" sheetId="22" r:id="rId4"/>
    <sheet name="Рысь" sheetId="17" r:id="rId5"/>
    <sheet name="Барсук" sheetId="18" r:id="rId6"/>
    <sheet name="Выдра" sheetId="19" r:id="rId7"/>
    <sheet name="Бурый медведь" sheetId="20" r:id="rId8"/>
  </sheets>
  <definedNames>
    <definedName name="_xlnm.Print_Titles" localSheetId="5">Барсук!$11:$11</definedName>
    <definedName name="_xlnm.Print_Titles" localSheetId="2">'Благородный олень'!$11:$11</definedName>
    <definedName name="_xlnm.Print_Titles" localSheetId="7">'Бурый медведь'!$11:$11</definedName>
    <definedName name="_xlnm.Print_Titles" localSheetId="6">Выдра!$11:$11</definedName>
    <definedName name="_xlnm.Print_Titles" localSheetId="1">Лось!$11:$11</definedName>
    <definedName name="_xlnm.Print_Titles" localSheetId="3">'Пятнистый олень'!$11:$11</definedName>
    <definedName name="_xlnm.Print_Titles" localSheetId="4">Рысь!$11:$11</definedName>
    <definedName name="_xlnm.Print_Area" localSheetId="5">Барсук!$A$1:$W$31</definedName>
    <definedName name="_xlnm.Print_Area" localSheetId="2">'Благородный олень'!$A$1:$W$17</definedName>
    <definedName name="_xlnm.Print_Area" localSheetId="7">'Бурый медведь'!$A$1:$W$26</definedName>
    <definedName name="_xlnm.Print_Area" localSheetId="6">Выдра!$A$1:$W$20</definedName>
    <definedName name="_xlnm.Print_Area" localSheetId="1">Лось!$A$1:$W$84</definedName>
    <definedName name="_xlnm.Print_Area" localSheetId="3">'Пятнистый олень'!$A$1:$W$22</definedName>
    <definedName name="_xlnm.Print_Area" localSheetId="4">Рысь!$A$1:$W$26</definedName>
  </definedNames>
  <calcPr calcId="144525"/>
</workbook>
</file>

<file path=xl/calcChain.xml><?xml version="1.0" encoding="utf-8"?>
<calcChain xmlns="http://schemas.openxmlformats.org/spreadsheetml/2006/main">
  <c r="G21" i="17" l="1"/>
  <c r="D15" i="19"/>
  <c r="L26" i="18" l="1"/>
  <c r="R21" i="20"/>
  <c r="P21" i="20"/>
  <c r="L21" i="20"/>
  <c r="G21" i="20"/>
  <c r="E21" i="20"/>
  <c r="D21" i="20"/>
  <c r="C21" i="20"/>
  <c r="C15" i="19"/>
  <c r="E15" i="19"/>
  <c r="R26" i="18"/>
  <c r="P26" i="18"/>
  <c r="G26" i="18"/>
  <c r="E26" i="18"/>
  <c r="D26" i="18"/>
  <c r="C26" i="18"/>
  <c r="R52" i="13"/>
  <c r="P52" i="13"/>
  <c r="O80" i="13"/>
  <c r="N80" i="13"/>
  <c r="M52" i="13"/>
  <c r="L80" i="13"/>
  <c r="L52" i="13"/>
  <c r="G52" i="13"/>
  <c r="E52" i="13"/>
  <c r="E80" i="13"/>
  <c r="D80" i="13"/>
  <c r="D52" i="13"/>
  <c r="C80" i="13"/>
  <c r="C52" i="13"/>
  <c r="P21" i="17" l="1"/>
  <c r="N21" i="17"/>
  <c r="L21" i="17"/>
  <c r="E21" i="17"/>
  <c r="D21" i="17"/>
  <c r="C21" i="17"/>
  <c r="R19" i="17"/>
  <c r="S19" i="17" s="1"/>
  <c r="R17" i="17"/>
  <c r="S17" i="17" s="1"/>
  <c r="R16" i="17"/>
  <c r="S16" i="17" s="1"/>
  <c r="P17" i="22" l="1"/>
  <c r="R17" i="22"/>
  <c r="O17" i="22"/>
  <c r="N17" i="22"/>
  <c r="L17" i="22"/>
  <c r="G17" i="22"/>
  <c r="E17" i="22"/>
  <c r="D17" i="22"/>
  <c r="M80" i="13" l="1"/>
  <c r="R58" i="13"/>
  <c r="T58" i="13" s="1"/>
  <c r="F58" i="13"/>
  <c r="K80" i="13"/>
  <c r="J80" i="13"/>
  <c r="I80" i="13"/>
  <c r="I81" i="13"/>
  <c r="R69" i="13"/>
  <c r="F69" i="13"/>
  <c r="R65" i="13"/>
  <c r="T65" i="13" s="1"/>
  <c r="F65" i="13"/>
  <c r="R55" i="13"/>
  <c r="S55" i="13" s="1"/>
  <c r="F55" i="13"/>
  <c r="Q55" i="13" s="1"/>
  <c r="G80" i="13"/>
  <c r="T69" i="13" l="1"/>
  <c r="R62" i="13"/>
  <c r="S62" i="13" s="1"/>
  <c r="F62" i="13"/>
  <c r="Q62" i="13" s="1"/>
  <c r="R61" i="13"/>
  <c r="T61" i="13" s="1"/>
  <c r="F61" i="13"/>
  <c r="Q61" i="13" s="1"/>
  <c r="T62" i="13" l="1"/>
  <c r="S61" i="13"/>
  <c r="S17" i="22"/>
  <c r="C17" i="22"/>
  <c r="V13" i="21"/>
  <c r="U13" i="21"/>
  <c r="T13" i="21"/>
  <c r="R13" i="21"/>
  <c r="P13" i="21"/>
  <c r="O13" i="21"/>
  <c r="N13" i="21"/>
  <c r="M13" i="21"/>
  <c r="L13" i="21"/>
  <c r="K13" i="21"/>
  <c r="J13" i="21"/>
  <c r="I13" i="21"/>
  <c r="E13" i="21"/>
  <c r="D13" i="21"/>
  <c r="C13" i="21"/>
  <c r="S12" i="21"/>
  <c r="R12" i="21"/>
  <c r="Q12" i="21"/>
  <c r="F12" i="21"/>
  <c r="O81" i="13"/>
  <c r="N81" i="13"/>
  <c r="K81" i="13"/>
  <c r="J81" i="13"/>
  <c r="V80" i="13"/>
  <c r="R79" i="13"/>
  <c r="T79" i="13" s="1"/>
  <c r="F79" i="13"/>
  <c r="Q79" i="13" s="1"/>
  <c r="R78" i="13"/>
  <c r="T78" i="13" s="1"/>
  <c r="F78" i="13"/>
  <c r="Q78" i="13" s="1"/>
  <c r="R77" i="13"/>
  <c r="T77" i="13" s="1"/>
  <c r="U77" i="13" s="1"/>
  <c r="F77" i="13"/>
  <c r="Q77" i="13" s="1"/>
  <c r="R76" i="13"/>
  <c r="T76" i="13" s="1"/>
  <c r="F76" i="13"/>
  <c r="Q76" i="13" s="1"/>
  <c r="R75" i="13"/>
  <c r="T75" i="13" s="1"/>
  <c r="F75" i="13"/>
  <c r="Q75" i="13" s="1"/>
  <c r="R74" i="13"/>
  <c r="T74" i="13" s="1"/>
  <c r="F74" i="13"/>
  <c r="Q74" i="13" s="1"/>
  <c r="R73" i="13"/>
  <c r="T73" i="13" s="1"/>
  <c r="F73" i="13"/>
  <c r="Q73" i="13" s="1"/>
  <c r="R72" i="13"/>
  <c r="T72" i="13" s="1"/>
  <c r="F72" i="13"/>
  <c r="Q72" i="13" s="1"/>
  <c r="F71" i="13"/>
  <c r="Q71" i="13" s="1"/>
  <c r="R70" i="13"/>
  <c r="T70" i="13" s="1"/>
  <c r="F70" i="13"/>
  <c r="Q70" i="13" s="1"/>
  <c r="R68" i="13"/>
  <c r="T68" i="13" s="1"/>
  <c r="U68" i="13" s="1"/>
  <c r="F68" i="13"/>
  <c r="Q68" i="13" s="1"/>
  <c r="R67" i="13"/>
  <c r="T67" i="13" s="1"/>
  <c r="F67" i="13"/>
  <c r="Q67" i="13" s="1"/>
  <c r="R66" i="13"/>
  <c r="T66" i="13" s="1"/>
  <c r="F66" i="13"/>
  <c r="Q66" i="13" s="1"/>
  <c r="R64" i="13"/>
  <c r="T64" i="13" s="1"/>
  <c r="F64" i="13"/>
  <c r="Q64" i="13" s="1"/>
  <c r="F63" i="13"/>
  <c r="Q63" i="13" s="1"/>
  <c r="R60" i="13"/>
  <c r="S60" i="13" s="1"/>
  <c r="F60" i="13"/>
  <c r="Q60" i="13" s="1"/>
  <c r="R59" i="13"/>
  <c r="T59" i="13" s="1"/>
  <c r="F59" i="13"/>
  <c r="Q59" i="13" s="1"/>
  <c r="R57" i="13"/>
  <c r="F57" i="13"/>
  <c r="Q57" i="13" s="1"/>
  <c r="R56" i="13"/>
  <c r="F56" i="13"/>
  <c r="Q56" i="13" s="1"/>
  <c r="R54" i="13"/>
  <c r="S54" i="13" s="1"/>
  <c r="F54" i="13"/>
  <c r="Q54" i="13" s="1"/>
  <c r="R53" i="13"/>
  <c r="F53" i="13"/>
  <c r="Q53" i="13" s="1"/>
  <c r="F12" i="13"/>
  <c r="Q12" i="13" s="1"/>
  <c r="S12" i="13"/>
  <c r="F13" i="13"/>
  <c r="Q13" i="13" s="1"/>
  <c r="S13" i="13"/>
  <c r="F14" i="13"/>
  <c r="Q14" i="13" s="1"/>
  <c r="S14" i="13"/>
  <c r="F15" i="13"/>
  <c r="Q15" i="13" s="1"/>
  <c r="S15" i="13"/>
  <c r="F16" i="13"/>
  <c r="Q16" i="13" s="1"/>
  <c r="R16" i="13"/>
  <c r="S16" i="13" s="1"/>
  <c r="F17" i="13"/>
  <c r="S17" i="13" s="1"/>
  <c r="F18" i="13"/>
  <c r="Q18" i="13" s="1"/>
  <c r="S18" i="13"/>
  <c r="F19" i="13"/>
  <c r="R19" i="13" s="1"/>
  <c r="S19" i="13" s="1"/>
  <c r="F20" i="13"/>
  <c r="S20" i="13"/>
  <c r="F21" i="13"/>
  <c r="R21" i="13" s="1"/>
  <c r="S21" i="13" s="1"/>
  <c r="F22" i="13"/>
  <c r="S22" i="13"/>
  <c r="F23" i="13"/>
  <c r="Q23" i="13" s="1"/>
  <c r="S23" i="13"/>
  <c r="F24" i="13"/>
  <c r="S24" i="13"/>
  <c r="F25" i="13"/>
  <c r="S25" i="13"/>
  <c r="F26" i="13"/>
  <c r="S26" i="13"/>
  <c r="F27" i="13"/>
  <c r="S27" i="13"/>
  <c r="F28" i="13"/>
  <c r="S28" i="13"/>
  <c r="F29" i="13"/>
  <c r="R29" i="13" s="1"/>
  <c r="S29" i="13" s="1"/>
  <c r="F30" i="13"/>
  <c r="Q30" i="13" s="1"/>
  <c r="S30" i="13"/>
  <c r="F31" i="13"/>
  <c r="S31" i="13"/>
  <c r="F32" i="13"/>
  <c r="Q32" i="13" s="1"/>
  <c r="S32" i="13"/>
  <c r="F33" i="13"/>
  <c r="S33" i="13"/>
  <c r="F34" i="13"/>
  <c r="Q34" i="13" s="1"/>
  <c r="S34" i="13"/>
  <c r="F35" i="13"/>
  <c r="R35" i="13" s="1"/>
  <c r="S35" i="13" s="1"/>
  <c r="F36" i="13"/>
  <c r="S36" i="13"/>
  <c r="F37" i="13"/>
  <c r="R37" i="13" s="1"/>
  <c r="S37" i="13" s="1"/>
  <c r="F38" i="13"/>
  <c r="S38" i="13"/>
  <c r="F39" i="13"/>
  <c r="R39" i="13" s="1"/>
  <c r="S39" i="13" s="1"/>
  <c r="F40" i="13"/>
  <c r="S40" i="13"/>
  <c r="F41" i="13"/>
  <c r="S41" i="13"/>
  <c r="F42" i="13"/>
  <c r="R42" i="13" s="1"/>
  <c r="S42" i="13" s="1"/>
  <c r="F43" i="13"/>
  <c r="Q43" i="13" s="1"/>
  <c r="S43" i="13"/>
  <c r="F44" i="13"/>
  <c r="S44" i="13"/>
  <c r="F45" i="13"/>
  <c r="R45" i="13" s="1"/>
  <c r="S45" i="13" s="1"/>
  <c r="F46" i="13"/>
  <c r="S46" i="13"/>
  <c r="F47" i="13"/>
  <c r="S47" i="13" s="1"/>
  <c r="F48" i="13"/>
  <c r="S48" i="13"/>
  <c r="F49" i="13"/>
  <c r="S49" i="13"/>
  <c r="F50" i="13"/>
  <c r="R50" i="13" s="1"/>
  <c r="S50" i="13" s="1"/>
  <c r="F51" i="13"/>
  <c r="R51" i="13" s="1"/>
  <c r="S51" i="13" s="1"/>
  <c r="W52" i="13"/>
  <c r="T53" i="13" l="1"/>
  <c r="Q45" i="13"/>
  <c r="F80" i="13"/>
  <c r="S72" i="13"/>
  <c r="R63" i="13"/>
  <c r="T63" i="13" s="1"/>
  <c r="S74" i="13"/>
  <c r="P71" i="13"/>
  <c r="R71" i="13" s="1"/>
  <c r="S71" i="13" s="1"/>
  <c r="S77" i="13"/>
  <c r="S78" i="13"/>
  <c r="S66" i="13"/>
  <c r="S64" i="13"/>
  <c r="S68" i="13"/>
  <c r="S59" i="13"/>
  <c r="S13" i="21"/>
  <c r="Q21" i="13"/>
  <c r="Q19" i="13"/>
  <c r="S53" i="13"/>
  <c r="T54" i="13"/>
  <c r="T56" i="13"/>
  <c r="U56" i="13" s="1"/>
  <c r="T57" i="13"/>
  <c r="T60" i="13"/>
  <c r="S56" i="13"/>
  <c r="S57" i="13"/>
  <c r="S67" i="13"/>
  <c r="S70" i="13"/>
  <c r="S73" i="13"/>
  <c r="S75" i="13"/>
  <c r="U75" i="13"/>
  <c r="S76" i="13"/>
  <c r="S79" i="13"/>
  <c r="U79" i="13"/>
  <c r="Q49" i="13"/>
  <c r="Q44" i="13"/>
  <c r="Q38" i="13"/>
  <c r="Q35" i="13"/>
  <c r="Q33" i="13"/>
  <c r="Q31" i="13"/>
  <c r="Q17" i="13"/>
  <c r="Q27" i="13"/>
  <c r="Q20" i="13"/>
  <c r="Q50" i="13"/>
  <c r="Q48" i="13"/>
  <c r="Q46" i="13"/>
  <c r="Q39" i="13"/>
  <c r="Q37" i="13"/>
  <c r="Q24" i="13"/>
  <c r="Q51" i="13"/>
  <c r="Q41" i="13"/>
  <c r="Q29" i="13"/>
  <c r="Q25" i="13"/>
  <c r="Q22" i="13"/>
  <c r="Q47" i="13"/>
  <c r="Q42" i="13"/>
  <c r="Q40" i="13"/>
  <c r="Q36" i="13"/>
  <c r="Q28" i="13"/>
  <c r="Q26" i="13"/>
  <c r="O19" i="22"/>
  <c r="N19" i="22"/>
  <c r="M19" i="22"/>
  <c r="L19" i="22"/>
  <c r="K19" i="22"/>
  <c r="J19" i="22"/>
  <c r="I19" i="22"/>
  <c r="D19" i="22"/>
  <c r="C19" i="22"/>
  <c r="F16" i="22"/>
  <c r="Q16" i="22" s="1"/>
  <c r="F15" i="22"/>
  <c r="R15" i="22" s="1"/>
  <c r="S15" i="22" s="1"/>
  <c r="F14" i="22"/>
  <c r="S14" i="22" s="1"/>
  <c r="F13" i="22"/>
  <c r="S13" i="22" s="1"/>
  <c r="F12" i="22"/>
  <c r="Q12" i="22" s="1"/>
  <c r="R20" i="20"/>
  <c r="S20" i="20" s="1"/>
  <c r="R19" i="20"/>
  <c r="S19" i="20" s="1"/>
  <c r="R18" i="20"/>
  <c r="R17" i="20"/>
  <c r="S17" i="20" s="1"/>
  <c r="S16" i="20"/>
  <c r="R15" i="20"/>
  <c r="S15" i="20" s="1"/>
  <c r="R14" i="20"/>
  <c r="S14" i="20" s="1"/>
  <c r="S13" i="20"/>
  <c r="S12" i="20"/>
  <c r="S14" i="19"/>
  <c r="R13" i="19"/>
  <c r="S13" i="19" s="1"/>
  <c r="R25" i="18"/>
  <c r="S25" i="18" s="1"/>
  <c r="R24" i="18"/>
  <c r="S24" i="18" s="1"/>
  <c r="R23" i="18"/>
  <c r="R22" i="18"/>
  <c r="S22" i="18" s="1"/>
  <c r="S20" i="18"/>
  <c r="P20" i="18"/>
  <c r="R19" i="18"/>
  <c r="S19" i="18" s="1"/>
  <c r="R18" i="18"/>
  <c r="S18" i="18" s="1"/>
  <c r="R16" i="18"/>
  <c r="S16" i="18" s="1"/>
  <c r="R15" i="18"/>
  <c r="S15" i="18" s="1"/>
  <c r="P13" i="18"/>
  <c r="R13" i="18" s="1"/>
  <c r="S13" i="18" s="1"/>
  <c r="S12" i="18"/>
  <c r="S18" i="20" l="1"/>
  <c r="S23" i="18"/>
  <c r="S21" i="18"/>
  <c r="S63" i="13"/>
  <c r="P80" i="13"/>
  <c r="R80" i="13" s="1"/>
  <c r="S80" i="13" s="1"/>
  <c r="T71" i="13"/>
  <c r="T80" i="13" s="1"/>
  <c r="Q14" i="22"/>
  <c r="U80" i="13"/>
  <c r="S12" i="22"/>
  <c r="S16" i="22"/>
  <c r="Q15" i="22"/>
  <c r="Q13" i="22"/>
  <c r="E19" i="22"/>
  <c r="S23" i="20"/>
  <c r="S28" i="18"/>
  <c r="E23" i="17"/>
  <c r="R20" i="17"/>
  <c r="R18" i="17"/>
  <c r="S18" i="17" s="1"/>
  <c r="R15" i="17"/>
  <c r="S15" i="17" s="1"/>
  <c r="R14" i="17"/>
  <c r="S14" i="17" s="1"/>
  <c r="R13" i="17"/>
  <c r="S13" i="17" s="1"/>
  <c r="R12" i="17"/>
  <c r="S12" i="17" s="1"/>
  <c r="S20" i="17" l="1"/>
  <c r="R21" i="17"/>
  <c r="S17" i="19"/>
  <c r="R19" i="22"/>
  <c r="V19" i="22" l="1"/>
  <c r="T19" i="22"/>
  <c r="U19" i="22" l="1"/>
</calcChain>
</file>

<file path=xl/sharedStrings.xml><?xml version="1.0" encoding="utf-8"?>
<sst xmlns="http://schemas.openxmlformats.org/spreadsheetml/2006/main" count="549" uniqueCount="168">
  <si>
    <t>N п/п</t>
  </si>
  <si>
    <t>Вид охотничьих ресурсов</t>
  </si>
  <si>
    <t>Предыдущий год</t>
  </si>
  <si>
    <t>Предстоящий год</t>
  </si>
  <si>
    <t>Численность видов охотничьих ресурсов, особей</t>
  </si>
  <si>
    <t>Лимит добычи, особей</t>
  </si>
  <si>
    <t>Добыча, особей</t>
  </si>
  <si>
    <t>освоение лимита, %</t>
  </si>
  <si>
    <t>Устанавливаемый лимит добычи, особей</t>
  </si>
  <si>
    <t>Всего</t>
  </si>
  <si>
    <t>в % от численности</t>
  </si>
  <si>
    <t>в том числе:</t>
  </si>
  <si>
    <t>взрослые животные (старше 1 года)</t>
  </si>
  <si>
    <t>до 1 года</t>
  </si>
  <si>
    <t>№ п/п</t>
  </si>
  <si>
    <t>Наименование муниципальных образований (районы, округа), охотничьих угодий, иных территорий</t>
  </si>
  <si>
    <t>Утвержденная квота добычи, особей</t>
  </si>
  <si>
    <t>Фактическая  добыча, особей</t>
  </si>
  <si>
    <t>в том числе</t>
  </si>
  <si>
    <t xml:space="preserve">самцы во время гона
</t>
  </si>
  <si>
    <t xml:space="preserve">
без разделения по половому признаку
</t>
  </si>
  <si>
    <t>всего</t>
  </si>
  <si>
    <t xml:space="preserve">Устанавливаемая квота добычи, особей
</t>
  </si>
  <si>
    <t>Ивановское региональное отделение военно-охотничьего общества — общероссийской спортивной общественной организации («Афанасьевское»)</t>
  </si>
  <si>
    <t>Общество с ограниченной ответственностью «Возрождение» («Демидовское»)</t>
  </si>
  <si>
    <t>Общество с ограниченной ответственностью «Гусли» («Маркушинское»)</t>
  </si>
  <si>
    <t>Ивановское региональное отделение общественно-государственного объединения «Всероссийское физкультурно-спортивное общество «Динамо» («Порздневское»)</t>
  </si>
  <si>
    <t>Общество с ограниченной ответственностью «Охотничье-рыболовное хозяйство РИАТ» ОХС № 1 от 28.10.2010</t>
  </si>
  <si>
    <t>Общество с ограниченной ответственностью «Охотничье-рыболовное хозяйство РИАТ» ОХС № 20/21-2012 от 12.01.2012</t>
  </si>
  <si>
    <t>Общество с ограниченной ответственностью «Волжская инвестиционная компания ВИК»</t>
  </si>
  <si>
    <t>Ассоциация «Некоммерческое партнерство охотников и рыболовов «Славянка»</t>
  </si>
  <si>
    <t>Общество с ограниченной ответственностью «Деревообработка»</t>
  </si>
  <si>
    <t>Общество с ограниченной ответственностью «Извозчик»</t>
  </si>
  <si>
    <t>Общество с ограниченной ответственностью «Мирславское: охота и рыбалка на Нерли»</t>
  </si>
  <si>
    <t>Общество с ограниченной ответственностью «Охотничье хозяйство «Долматовское»</t>
  </si>
  <si>
    <t>Общество с ограниченной ответственностью «Производственная компания «Прогрессивные технологии»</t>
  </si>
  <si>
    <t>Общество с ограниченной ответственностью «Простор+Охота»</t>
  </si>
  <si>
    <t>Общество с ограниченной ответственностью «Южская звероферма»</t>
  </si>
  <si>
    <t>Общественная организация охотников и рыболовов Верхнеландеховского муниципального района Ивановской области</t>
  </si>
  <si>
    <t>Общественная организация охотников и рыболовов Заволжского муниципального района Ивановской области</t>
  </si>
  <si>
    <t>Общественная организация охотников и рыболовов Комсомольского муниципального района Ивановской области</t>
  </si>
  <si>
    <t>Общественная организация охотников и рыболовов Лежневского муниципального района Ивановской области</t>
  </si>
  <si>
    <t>Общественная организация охотников и рыболовов Лухского муниципального района Ивановской области</t>
  </si>
  <si>
    <t>Общественная организация охотников и рыболовов Пестяковского муниципального района Ивановской области</t>
  </si>
  <si>
    <t>Общественная организация охотников и рыболовов Приволжского муниципального района Ивановской области</t>
  </si>
  <si>
    <t>Общественная организация охотников и рыболовов Пучежского муниципального района Ивановской области</t>
  </si>
  <si>
    <t>Общественная организация охотников и рыболовов Фурмановского муниципального района Ивановской области</t>
  </si>
  <si>
    <t>Общественная организация охотников и рыболовов Южского муниципального района Ивановской области «Сокол»</t>
  </si>
  <si>
    <t>Общественная организация охотников и рыболовов Юрьевецкого муниципального района Ивановской области</t>
  </si>
  <si>
    <t>Ивановская областная общественная организация охотников и рыболовов</t>
  </si>
  <si>
    <t>Общество с ограниченной ответственностью "Охотничье хозяйство "Зайковское"</t>
  </si>
  <si>
    <t>Общество с ограниченной ответственностью "Охотничье хозяйство "Лесон"</t>
  </si>
  <si>
    <t>Общество с ограниченной ответственностью "Сигма"</t>
  </si>
  <si>
    <t>Рысь</t>
  </si>
  <si>
    <t>Лось</t>
  </si>
  <si>
    <t>-</t>
  </si>
  <si>
    <t>итого</t>
  </si>
  <si>
    <t>х</t>
  </si>
  <si>
    <t>Руководитель</t>
  </si>
  <si>
    <t>наименование уполномоченного органа субъекта Российской Федерации</t>
  </si>
  <si>
    <t>Департамент природных ресурсов и экологии Ивановской области</t>
  </si>
  <si>
    <t>подпись</t>
  </si>
  <si>
    <t>расшифровка подписи</t>
  </si>
  <si>
    <t xml:space="preserve">Плотность населения охотничьих ресурсов, рассчитанная для установления квоты добычи на период с 1 августа текущего года до 1 августа следующего года (количество особей на 1000 га площади охотничьего угодья)
</t>
  </si>
  <si>
    <t>Общество с ограниченной отвественностью «Гончарово»</t>
  </si>
  <si>
    <t>Общество с ограниченной ответственностью «Русиново»  
ОХС № 7/117-2012 от 20.01.2012</t>
  </si>
  <si>
    <t>Общество с ограниченной ответственностью "Русиново" ОХС № 02/2022 от 07.11.2022</t>
  </si>
  <si>
    <t>Общество с ограниченной ответственностью "Оазис"</t>
  </si>
  <si>
    <t>Общество с ограниченной ответственностью "Аймедикал"</t>
  </si>
  <si>
    <t>Общество с ограниченной ответственностью «Волга» 
ОХС № 27/121-2012 от 20.01.2012</t>
  </si>
  <si>
    <t>на реву, не более 15%</t>
  </si>
  <si>
    <t xml:space="preserve">Общая площадь охотничьего угодья, тыс. га
</t>
  </si>
  <si>
    <r>
      <t xml:space="preserve">Субъект Российской Федерации     </t>
    </r>
    <r>
      <rPr>
        <u/>
        <sz val="11"/>
        <color theme="1"/>
        <rFont val="Times New Roman"/>
        <family val="1"/>
        <charset val="204"/>
      </rPr>
      <t xml:space="preserve"> Ивановская область</t>
    </r>
  </si>
  <si>
    <t xml:space="preserve">
Численность охотничьих ресурсов, от которой устанавливалась квота (объем) добычи, особей</t>
  </si>
  <si>
    <t>Благородный олень</t>
  </si>
  <si>
    <t>без разделения по половому признаку</t>
  </si>
  <si>
    <t>Максимально возможная квота добычи, особей</t>
  </si>
  <si>
    <r>
      <t xml:space="preserve">Субъект Российской Федерации   </t>
    </r>
    <r>
      <rPr>
        <u/>
        <sz val="12"/>
        <color theme="1"/>
        <rFont val="Times New Roman"/>
        <family val="1"/>
        <charset val="204"/>
      </rPr>
      <t xml:space="preserve"> Ивановская область</t>
    </r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</si>
  <si>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>ЛОСЬ</t>
    </r>
  </si>
  <si>
    <t>самцы во время гона</t>
  </si>
  <si>
    <t>Автономная некоммерческая организация Охотничий клуб «Военначальников»</t>
  </si>
  <si>
    <t>не устанавливается</t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</si>
  <si>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 xml:space="preserve"> РЫСЬ</t>
    </r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</si>
  <si>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 xml:space="preserve"> БУРЫЙ МЕДВЕДЬ</t>
    </r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</si>
  <si>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 xml:space="preserve"> ВЫДРА</t>
    </r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</si>
  <si>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 xml:space="preserve"> БАРСУК</t>
    </r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</si>
  <si>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>ПЯТНИСТЫЙ ОЛЕНЬ</t>
    </r>
  </si>
  <si>
    <r>
      <t xml:space="preserve">Вид охотничьих ресурсов     </t>
    </r>
    <r>
      <rPr>
        <u/>
        <sz val="12"/>
        <color theme="1"/>
        <rFont val="Times New Roman"/>
        <family val="1"/>
        <charset val="204"/>
      </rPr>
      <t>БЛАГОРОДНЫЙ ОЛЕНЬ</t>
    </r>
  </si>
  <si>
    <t xml:space="preserve">Общество с ограниченной ответственностью «Возрождение» </t>
  </si>
  <si>
    <t xml:space="preserve">Общество с ограниченной ответственностью «Гусли» </t>
  </si>
  <si>
    <t xml:space="preserve">Ивановское региональное отделение общественно-государственного объединения «Всероссийское физкультурно-спортивное общество «Динамо» </t>
  </si>
  <si>
    <t>Общедоступные охотничьи угодья
 (ООУ № 1)</t>
  </si>
  <si>
    <t>Общедоступные охотничьи угодья
 (ООУ № 2)</t>
  </si>
  <si>
    <t>Общедоступные охотничьи угодья 
(ООУ № 4)</t>
  </si>
  <si>
    <t>Общедоступные охотничьи угодья 
(ООУ № 5)</t>
  </si>
  <si>
    <t>Общедоступные охотничьи угодья (ООУ № 7)</t>
  </si>
  <si>
    <t>Общедоступные охотничьи угодья 
(ООУ № 8)</t>
  </si>
  <si>
    <t>Общедоступные охотничьи угодья 
(ООУ № 11)</t>
  </si>
  <si>
    <t>Общедоступные охотничьи угодья
 (ПЗОУ № 1-п)</t>
  </si>
  <si>
    <t>Общедоступные охотничьи угодья 
(ООУ № 14)</t>
  </si>
  <si>
    <t>Общедоступные охотничьи угодья
 (ПЗОУ № 2-п)</t>
  </si>
  <si>
    <t>Общедоступные охотничьи угодья 
(ООУ № 15)</t>
  </si>
  <si>
    <t>Общедоступные охотничьи угодья 
(ООУ № 16)</t>
  </si>
  <si>
    <t>Общедоступные охотничьи угодья 
(ООУ № 17)</t>
  </si>
  <si>
    <t>Общедоступные охотничьи угодья 
(ПЗОУ № 4-п)</t>
  </si>
  <si>
    <t>Общедоступные охотничьи угодья
(ООУ № 18)</t>
  </si>
  <si>
    <t>Общедоступные охотничьи угодья
 (ПЗОУ № 5-п)</t>
  </si>
  <si>
    <t>Общедоступные охотничьи угодья 
(ООУ № 22)</t>
  </si>
  <si>
    <t>Общедоступные охотничьи угодья
 (ООУ № 23)</t>
  </si>
  <si>
    <t>Общедоступные охотничьи угодья 
(ООУ № 24)</t>
  </si>
  <si>
    <t>Общедоступные охотничьи угодья
 (ПЗОУ № 6-п)</t>
  </si>
  <si>
    <t>Общедоступные охотничьи угодья (ООУ № 25)</t>
  </si>
  <si>
    <t>Пятнистый олень</t>
  </si>
  <si>
    <t>Бурый медведь</t>
  </si>
  <si>
    <t>Барсук</t>
  </si>
  <si>
    <t>Выдра</t>
  </si>
  <si>
    <t>приложение № 2</t>
  </si>
  <si>
    <t>ИТОГО ПО ЗОХ</t>
  </si>
  <si>
    <t>43/1</t>
  </si>
  <si>
    <t>43/2</t>
  </si>
  <si>
    <t>43/4</t>
  </si>
  <si>
    <t>43/5</t>
  </si>
  <si>
    <t>43/7</t>
  </si>
  <si>
    <t>43/8</t>
  </si>
  <si>
    <t>43/10</t>
  </si>
  <si>
    <t>43/11</t>
  </si>
  <si>
    <t>43/13</t>
  </si>
  <si>
    <t>43/14</t>
  </si>
  <si>
    <t>43/15</t>
  </si>
  <si>
    <t>43/17</t>
  </si>
  <si>
    <t>43/18</t>
  </si>
  <si>
    <t>43/19</t>
  </si>
  <si>
    <t>43/20</t>
  </si>
  <si>
    <t>43/21</t>
  </si>
  <si>
    <t>43/22</t>
  </si>
  <si>
    <t>43/23</t>
  </si>
  <si>
    <t>43/24</t>
  </si>
  <si>
    <t>43/25</t>
  </si>
  <si>
    <t>43/26</t>
  </si>
  <si>
    <t>Общедоступные охотничьи угодия</t>
  </si>
  <si>
    <t>Итого ЗОХР</t>
  </si>
  <si>
    <t>Итого ОДОУ</t>
  </si>
  <si>
    <t>ИТОГО ЗОХР</t>
  </si>
  <si>
    <t>ИТОГО ОДОУ</t>
  </si>
  <si>
    <t>Д.С. Мочалов</t>
  </si>
  <si>
    <r>
      <t>"_</t>
    </r>
    <r>
      <rPr>
        <u/>
        <sz val="12"/>
        <color indexed="8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>"___</t>
    </r>
    <r>
      <rPr>
        <u/>
        <sz val="12"/>
        <color indexed="8"/>
        <rFont val="Times New Roman"/>
        <family val="1"/>
        <charset val="204"/>
      </rPr>
      <t>_</t>
    </r>
    <r>
      <rPr>
        <sz val="12"/>
        <color indexed="8"/>
        <rFont val="Times New Roman"/>
        <family val="1"/>
        <charset val="204"/>
      </rPr>
      <t>___2026 г.</t>
    </r>
  </si>
  <si>
    <t>43/9</t>
  </si>
  <si>
    <t>Проект квот добычи охотничьих ресурсов 
на период  с 1 августа 2026 г. до 1 августа 2027 г.</t>
  </si>
  <si>
    <t>Общество с ограниченной отвественностью "Савинский охотник"</t>
  </si>
  <si>
    <t>Общество с ограниченной ответственностью "Иваново-Вознесенское общество охотников и рыболовов"</t>
  </si>
  <si>
    <t>Общество с ограниченной ответственностью "Охотохозяйство "Аньковское"</t>
  </si>
  <si>
    <t>Проект лимита добычи охотничьих ресурсов
на  период с 1 августа 2026 г. до 1 августа 2027 г.</t>
  </si>
  <si>
    <r>
      <t>"_</t>
    </r>
    <r>
      <rPr>
        <u/>
        <sz val="12"/>
        <color indexed="8"/>
        <rFont val="Times New Roman"/>
        <family val="1"/>
        <charset val="204"/>
      </rPr>
      <t>__</t>
    </r>
    <r>
      <rPr>
        <sz val="12"/>
        <color indexed="8"/>
        <rFont val="Times New Roman"/>
        <family val="1"/>
        <charset val="204"/>
      </rPr>
      <t>"____2026 г.</t>
    </r>
  </si>
  <si>
    <t>43/3</t>
  </si>
  <si>
    <t>Общедоступные охотничьи угодья (ООУ-3-п)</t>
  </si>
  <si>
    <t>Общество с ограниченной отвественностью «Иваново-Вознесенское общество охотников и рыболовов»</t>
  </si>
  <si>
    <t>Общество с ограничкнной возможностью «Иваново-Вознесенское общество охотников и рыболовов»</t>
  </si>
  <si>
    <t>43/6</t>
  </si>
  <si>
    <t>43/12</t>
  </si>
  <si>
    <t>43/16</t>
  </si>
  <si>
    <t>43/27</t>
  </si>
  <si>
    <t>5</t>
  </si>
  <si>
    <t>6</t>
  </si>
  <si>
    <t>Общедоступные охотничьи угодья (ООУ№3)</t>
  </si>
  <si>
    <t>Общедоступные охотничьи угодья (ООУ№6)</t>
  </si>
  <si>
    <t>Общедоступные охотничьи угодья (ООУ№9)</t>
  </si>
  <si>
    <t>Общедоступные охотничьи угодия (ООУ№10)</t>
  </si>
  <si>
    <t>Общедоступные охотничьи угодья (ООУ№13)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</si>
</sst>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0.00000"/>
    <numFmt numFmtId="167" formatCode="0.000"/>
    <numFmt numFmtId="168" formatCode="0.0%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4" fillId="0" borderId="0" xfId="0" applyFo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horizontal="center" vertical="justify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9" xfId="0" applyBorder="1"/>
    <xf numFmtId="165" fontId="4" fillId="3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9" fontId="4" fillId="2" borderId="1" xfId="1" applyFont="1" applyFill="1" applyBorder="1" applyAlignment="1">
      <alignment horizontal="center" vertical="center" wrapText="1"/>
    </xf>
    <xf numFmtId="10" fontId="13" fillId="0" borderId="1" xfId="1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168" fontId="13" fillId="0" borderId="1" xfId="1" applyNumberFormat="1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9" fontId="4" fillId="2" borderId="6" xfId="1" applyFont="1" applyFill="1" applyBorder="1" applyAlignment="1">
      <alignment horizontal="center" vertical="center" wrapText="1"/>
    </xf>
    <xf numFmtId="10" fontId="13" fillId="0" borderId="6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9" fontId="13" fillId="0" borderId="1" xfId="1" applyNumberFormat="1" applyFont="1" applyBorder="1" applyAlignment="1">
      <alignment horizontal="center" vertical="center" wrapText="1"/>
    </xf>
    <xf numFmtId="0" fontId="0" fillId="5" borderId="0" xfId="0" applyFill="1"/>
    <xf numFmtId="0" fontId="4" fillId="0" borderId="2" xfId="0" quotePrefix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3" borderId="0" xfId="0" applyFill="1"/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6" fillId="0" borderId="15" xfId="0" applyFont="1" applyBorder="1" applyAlignment="1">
      <alignment wrapText="1"/>
    </xf>
    <xf numFmtId="0" fontId="7" fillId="0" borderId="15" xfId="0" applyFont="1" applyBorder="1" applyAlignment="1">
      <alignment horizontal="center" wrapText="1"/>
    </xf>
    <xf numFmtId="0" fontId="19" fillId="0" borderId="14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top" wrapText="1"/>
    </xf>
    <xf numFmtId="0" fontId="7" fillId="4" borderId="0" xfId="0" applyFont="1" applyFill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left" wrapText="1"/>
    </xf>
    <xf numFmtId="0" fontId="0" fillId="0" borderId="14" xfId="0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"/>
  <sheetViews>
    <sheetView zoomScaleNormal="100" workbookViewId="0">
      <selection activeCell="K16" sqref="K16"/>
    </sheetView>
  </sheetViews>
  <sheetFormatPr defaultRowHeight="15" x14ac:dyDescent="0.25"/>
  <cols>
    <col min="1" max="1" width="6.5703125" customWidth="1"/>
    <col min="2" max="2" width="18.85546875" customWidth="1"/>
    <col min="3" max="3" width="13.28515625" customWidth="1"/>
    <col min="7" max="7" width="12.7109375" customWidth="1"/>
    <col min="9" max="9" width="11.85546875" customWidth="1"/>
    <col min="10" max="10" width="11.5703125" customWidth="1"/>
    <col min="11" max="11" width="11.85546875" customWidth="1"/>
  </cols>
  <sheetData>
    <row r="1" spans="1:56" x14ac:dyDescent="0.25">
      <c r="H1" s="94" t="s">
        <v>116</v>
      </c>
      <c r="I1" s="94"/>
      <c r="J1" s="94"/>
      <c r="K1" s="94"/>
    </row>
    <row r="2" spans="1:56" ht="35.25" customHeight="1" x14ac:dyDescent="0.3">
      <c r="A2" s="95" t="s">
        <v>151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56" ht="17.25" customHeight="1" x14ac:dyDescent="0.3">
      <c r="A3" s="95"/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56" x14ac:dyDescent="0.25">
      <c r="A4" s="97" t="s">
        <v>72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56" ht="29.25" customHeight="1" x14ac:dyDescent="0.25">
      <c r="A5" s="87" t="s">
        <v>0</v>
      </c>
      <c r="B5" s="87" t="s">
        <v>1</v>
      </c>
      <c r="C5" s="87" t="s">
        <v>2</v>
      </c>
      <c r="D5" s="87"/>
      <c r="E5" s="87"/>
      <c r="F5" s="87"/>
      <c r="G5" s="87" t="s">
        <v>3</v>
      </c>
      <c r="H5" s="87"/>
      <c r="I5" s="87"/>
      <c r="J5" s="87"/>
      <c r="K5" s="87"/>
      <c r="L5" s="1"/>
    </row>
    <row r="6" spans="1:56" ht="59.25" customHeight="1" x14ac:dyDescent="0.25">
      <c r="A6" s="87"/>
      <c r="B6" s="87"/>
      <c r="C6" s="87" t="s">
        <v>4</v>
      </c>
      <c r="D6" s="11" t="s">
        <v>5</v>
      </c>
      <c r="E6" s="11" t="s">
        <v>6</v>
      </c>
      <c r="F6" s="87" t="s">
        <v>7</v>
      </c>
      <c r="G6" s="87" t="s">
        <v>4</v>
      </c>
      <c r="H6" s="87" t="s">
        <v>8</v>
      </c>
      <c r="I6" s="87"/>
      <c r="J6" s="87"/>
      <c r="K6" s="87"/>
    </row>
    <row r="7" spans="1:56" ht="24" customHeight="1" x14ac:dyDescent="0.25">
      <c r="A7" s="87"/>
      <c r="B7" s="87"/>
      <c r="C7" s="87"/>
      <c r="D7" s="87" t="s">
        <v>9</v>
      </c>
      <c r="E7" s="87" t="s">
        <v>9</v>
      </c>
      <c r="F7" s="87"/>
      <c r="G7" s="87"/>
      <c r="H7" s="87" t="s">
        <v>9</v>
      </c>
      <c r="I7" s="87" t="s">
        <v>10</v>
      </c>
      <c r="J7" s="87" t="s">
        <v>11</v>
      </c>
      <c r="K7" s="87"/>
    </row>
    <row r="8" spans="1:56" ht="120" customHeight="1" x14ac:dyDescent="0.25">
      <c r="A8" s="87"/>
      <c r="B8" s="87"/>
      <c r="C8" s="87"/>
      <c r="D8" s="87"/>
      <c r="E8" s="87"/>
      <c r="F8" s="87"/>
      <c r="G8" s="87"/>
      <c r="H8" s="87"/>
      <c r="I8" s="87"/>
      <c r="J8" s="11" t="s">
        <v>12</v>
      </c>
      <c r="K8" s="11" t="s">
        <v>13</v>
      </c>
    </row>
    <row r="9" spans="1:56" x14ac:dyDescent="0.25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>
        <v>8</v>
      </c>
      <c r="I9" s="11">
        <v>9</v>
      </c>
      <c r="J9" s="11">
        <v>10</v>
      </c>
      <c r="K9" s="11">
        <v>11</v>
      </c>
      <c r="L9" s="1"/>
      <c r="M9" s="1"/>
      <c r="N9" s="1"/>
      <c r="O9" s="1"/>
      <c r="P9" s="1"/>
    </row>
    <row r="10" spans="1:56" ht="15.75" x14ac:dyDescent="0.25">
      <c r="A10" s="78">
        <v>1</v>
      </c>
      <c r="B10" s="79" t="s">
        <v>74</v>
      </c>
      <c r="C10" s="80">
        <v>26</v>
      </c>
      <c r="D10" s="80">
        <v>2</v>
      </c>
      <c r="E10" s="80">
        <v>2</v>
      </c>
      <c r="F10" s="80">
        <v>100</v>
      </c>
      <c r="G10" s="80">
        <v>28</v>
      </c>
      <c r="H10" s="80">
        <v>2</v>
      </c>
      <c r="I10" s="80">
        <v>7.1</v>
      </c>
      <c r="J10" s="80"/>
      <c r="K10" s="80"/>
      <c r="L10" s="1"/>
      <c r="M10" s="1"/>
      <c r="N10" s="1"/>
      <c r="O10" s="1"/>
      <c r="P10" s="1"/>
    </row>
    <row r="11" spans="1:56" s="14" customFormat="1" ht="15.75" x14ac:dyDescent="0.25">
      <c r="A11" s="78">
        <v>2</v>
      </c>
      <c r="B11" s="79" t="s">
        <v>54</v>
      </c>
      <c r="C11" s="80">
        <v>10065</v>
      </c>
      <c r="D11" s="80">
        <v>1045</v>
      </c>
      <c r="E11" s="80">
        <v>910</v>
      </c>
      <c r="F11" s="80">
        <v>87.1</v>
      </c>
      <c r="G11" s="80">
        <v>10882</v>
      </c>
      <c r="H11" s="80">
        <v>1197</v>
      </c>
      <c r="I11" s="80">
        <v>11</v>
      </c>
      <c r="J11" s="80">
        <v>75</v>
      </c>
      <c r="K11" s="80">
        <v>39</v>
      </c>
      <c r="L11" s="33"/>
      <c r="M11" s="33"/>
      <c r="N11" s="33"/>
      <c r="O11" s="33"/>
      <c r="P11" s="33"/>
    </row>
    <row r="12" spans="1:56" s="14" customFormat="1" ht="15.75" x14ac:dyDescent="0.25">
      <c r="A12" s="78">
        <v>3</v>
      </c>
      <c r="B12" s="79" t="s">
        <v>112</v>
      </c>
      <c r="C12" s="80">
        <v>251</v>
      </c>
      <c r="D12" s="80">
        <v>12</v>
      </c>
      <c r="E12" s="80">
        <v>11</v>
      </c>
      <c r="F12" s="80">
        <v>91.6</v>
      </c>
      <c r="G12" s="80">
        <v>279</v>
      </c>
      <c r="H12" s="80">
        <v>15</v>
      </c>
      <c r="I12" s="80">
        <v>5.4</v>
      </c>
      <c r="J12" s="80"/>
      <c r="K12" s="80"/>
      <c r="L12" s="33"/>
      <c r="M12" s="33"/>
      <c r="N12" s="33"/>
      <c r="O12" s="33"/>
      <c r="P12" s="33"/>
    </row>
    <row r="13" spans="1:56" s="14" customFormat="1" ht="15.75" x14ac:dyDescent="0.25">
      <c r="A13" s="81">
        <v>4</v>
      </c>
      <c r="B13" s="82" t="s">
        <v>113</v>
      </c>
      <c r="C13" s="83">
        <v>121</v>
      </c>
      <c r="D13" s="83">
        <v>28</v>
      </c>
      <c r="E13" s="83">
        <v>16</v>
      </c>
      <c r="F13" s="83">
        <v>57.1</v>
      </c>
      <c r="G13" s="83">
        <v>127</v>
      </c>
      <c r="H13" s="83">
        <v>31</v>
      </c>
      <c r="I13" s="83">
        <v>24.4</v>
      </c>
      <c r="J13" s="83"/>
      <c r="K13" s="83"/>
      <c r="L13" s="33"/>
      <c r="M13" s="33"/>
      <c r="N13" s="33"/>
      <c r="O13" s="33"/>
      <c r="P13" s="33"/>
    </row>
    <row r="14" spans="1:56" s="14" customFormat="1" ht="15.75" x14ac:dyDescent="0.25">
      <c r="A14" s="78">
        <v>5</v>
      </c>
      <c r="B14" s="79" t="s">
        <v>114</v>
      </c>
      <c r="C14" s="80">
        <v>368</v>
      </c>
      <c r="D14" s="80">
        <v>31</v>
      </c>
      <c r="E14" s="80">
        <v>18</v>
      </c>
      <c r="F14" s="80">
        <v>58</v>
      </c>
      <c r="G14" s="80">
        <v>428</v>
      </c>
      <c r="H14" s="80">
        <v>35</v>
      </c>
      <c r="I14" s="80">
        <v>8.1999999999999993</v>
      </c>
      <c r="J14" s="80"/>
      <c r="K14" s="80"/>
      <c r="L14" s="33"/>
      <c r="M14" s="33"/>
      <c r="N14" s="33"/>
      <c r="O14" s="33"/>
      <c r="P14" s="33"/>
    </row>
    <row r="15" spans="1:56" s="72" customFormat="1" ht="15.75" x14ac:dyDescent="0.25">
      <c r="A15" s="78">
        <v>6</v>
      </c>
      <c r="B15" s="79" t="s">
        <v>115</v>
      </c>
      <c r="C15" s="80">
        <v>134</v>
      </c>
      <c r="D15" s="80">
        <v>4</v>
      </c>
      <c r="E15" s="80">
        <v>3</v>
      </c>
      <c r="F15" s="80">
        <v>75</v>
      </c>
      <c r="G15" s="80">
        <v>156</v>
      </c>
      <c r="H15" s="80">
        <v>5</v>
      </c>
      <c r="I15" s="80">
        <v>3.2</v>
      </c>
      <c r="J15" s="80"/>
      <c r="K15" s="80"/>
      <c r="L15" s="84"/>
      <c r="M15" s="84"/>
      <c r="N15" s="84"/>
      <c r="O15" s="84"/>
      <c r="P15" s="84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</row>
    <row r="16" spans="1:56" s="14" customFormat="1" ht="15.75" x14ac:dyDescent="0.25">
      <c r="A16" s="78">
        <v>7</v>
      </c>
      <c r="B16" s="79" t="s">
        <v>53</v>
      </c>
      <c r="C16" s="83">
        <v>120</v>
      </c>
      <c r="D16" s="80">
        <v>10</v>
      </c>
      <c r="E16" s="80">
        <v>6</v>
      </c>
      <c r="F16" s="80">
        <v>60</v>
      </c>
      <c r="G16" s="80">
        <v>173</v>
      </c>
      <c r="H16" s="80">
        <v>15</v>
      </c>
      <c r="I16" s="80">
        <v>8.6999999999999993</v>
      </c>
      <c r="J16" s="80"/>
      <c r="K16" s="80"/>
      <c r="L16" s="33"/>
      <c r="M16" s="33"/>
      <c r="N16" s="33"/>
      <c r="O16" s="33"/>
      <c r="P16" s="33"/>
    </row>
    <row r="17" spans="1:16" ht="21.75" customHeight="1" x14ac:dyDescent="0.25">
      <c r="A17" s="27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1"/>
      <c r="M17" s="1"/>
      <c r="N17" s="1"/>
      <c r="O17" s="1"/>
      <c r="P17" s="1"/>
    </row>
    <row r="18" spans="1:16" ht="33" customHeight="1" x14ac:dyDescent="0.25">
      <c r="A18" s="19" t="s">
        <v>58</v>
      </c>
      <c r="B18" s="20"/>
      <c r="C18" s="90" t="s">
        <v>60</v>
      </c>
      <c r="D18" s="91"/>
      <c r="E18" s="91"/>
      <c r="F18" s="91"/>
      <c r="G18" s="1"/>
      <c r="H18" s="90" t="s">
        <v>144</v>
      </c>
      <c r="I18" s="90"/>
      <c r="J18" s="92" t="s">
        <v>152</v>
      </c>
      <c r="K18" s="92"/>
      <c r="L18" s="1"/>
      <c r="M18" s="1"/>
      <c r="N18" s="1"/>
      <c r="O18" s="1"/>
      <c r="P18" s="1"/>
    </row>
    <row r="19" spans="1:16" ht="26.25" customHeight="1" x14ac:dyDescent="0.25">
      <c r="B19" s="1"/>
      <c r="C19" s="88" t="s">
        <v>59</v>
      </c>
      <c r="D19" s="89"/>
      <c r="E19" s="89"/>
      <c r="F19" s="1"/>
      <c r="G19" s="21" t="s">
        <v>61</v>
      </c>
      <c r="H19" s="93" t="s">
        <v>62</v>
      </c>
      <c r="I19" s="93"/>
      <c r="J19" s="1"/>
      <c r="K19" s="1"/>
      <c r="L19" s="1"/>
      <c r="M19" s="1"/>
      <c r="N19" s="1"/>
      <c r="O19" s="1"/>
      <c r="P19" s="1"/>
    </row>
    <row r="20" spans="1:16" x14ac:dyDescent="0.25">
      <c r="B20" s="1"/>
      <c r="C20" s="88"/>
      <c r="D20" s="89"/>
      <c r="E20" s="8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B21" s="1"/>
      <c r="C21" s="88"/>
      <c r="D21" s="89"/>
      <c r="E21" s="8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B22" s="1"/>
      <c r="C22" s="88"/>
      <c r="D22" s="89"/>
      <c r="E22" s="8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</sheetData>
  <mergeCells count="23">
    <mergeCell ref="H1:K1"/>
    <mergeCell ref="A2:K2"/>
    <mergeCell ref="J7:K7"/>
    <mergeCell ref="A5:A8"/>
    <mergeCell ref="B5:B8"/>
    <mergeCell ref="C6:C8"/>
    <mergeCell ref="D7:D8"/>
    <mergeCell ref="E7:E8"/>
    <mergeCell ref="F6:F8"/>
    <mergeCell ref="C5:F5"/>
    <mergeCell ref="H6:K6"/>
    <mergeCell ref="A4:K4"/>
    <mergeCell ref="A3:K3"/>
    <mergeCell ref="C19:E22"/>
    <mergeCell ref="C18:F18"/>
    <mergeCell ref="J18:K18"/>
    <mergeCell ref="H18:I18"/>
    <mergeCell ref="H19:I19"/>
    <mergeCell ref="B17:K17"/>
    <mergeCell ref="G5:K5"/>
    <mergeCell ref="G6:G8"/>
    <mergeCell ref="H7:H8"/>
    <mergeCell ref="I7:I8"/>
  </mergeCells>
  <phoneticPr fontId="12" type="noConversion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4"/>
  <sheetViews>
    <sheetView view="pageBreakPreview" topLeftCell="A63" zoomScale="90" zoomScaleNormal="100" zoomScaleSheetLayoutView="90" workbookViewId="0">
      <selection activeCell="AC70" sqref="AC70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6.42578125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ht="15" customHeight="1" x14ac:dyDescent="0.25">
      <c r="A1" s="90" t="s">
        <v>147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4"/>
    </row>
    <row r="2" spans="1:51" ht="1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4"/>
    </row>
    <row r="3" spans="1:51" ht="15.75" customHeight="1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customHeight="1" x14ac:dyDescent="0.25">
      <c r="A4" s="99" t="s">
        <v>78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0" t="s">
        <v>14</v>
      </c>
      <c r="B6" s="100" t="s">
        <v>15</v>
      </c>
      <c r="C6" s="100" t="s">
        <v>71</v>
      </c>
      <c r="D6" s="103" t="s">
        <v>73</v>
      </c>
      <c r="E6" s="104"/>
      <c r="F6" s="109" t="s">
        <v>63</v>
      </c>
      <c r="G6" s="112" t="s">
        <v>2</v>
      </c>
      <c r="H6" s="113"/>
      <c r="I6" s="113"/>
      <c r="J6" s="113"/>
      <c r="K6" s="113"/>
      <c r="L6" s="113"/>
      <c r="M6" s="113"/>
      <c r="N6" s="113"/>
      <c r="O6" s="11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1"/>
      <c r="B7" s="101"/>
      <c r="C7" s="101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1"/>
      <c r="B8" s="101"/>
      <c r="C8" s="101"/>
      <c r="D8" s="105"/>
      <c r="E8" s="106"/>
      <c r="F8" s="110"/>
      <c r="G8" s="121" t="s">
        <v>9</v>
      </c>
      <c r="H8" s="121" t="s">
        <v>10</v>
      </c>
      <c r="I8" s="118" t="s">
        <v>18</v>
      </c>
      <c r="J8" s="119"/>
      <c r="K8" s="120"/>
      <c r="L8" s="121" t="s">
        <v>21</v>
      </c>
      <c r="M8" s="118" t="s">
        <v>18</v>
      </c>
      <c r="N8" s="119"/>
      <c r="O8" s="120"/>
      <c r="P8" s="124" t="s">
        <v>9</v>
      </c>
      <c r="Q8" s="130" t="s">
        <v>10</v>
      </c>
      <c r="R8" s="127" t="s">
        <v>9</v>
      </c>
      <c r="S8" s="127" t="s">
        <v>10</v>
      </c>
      <c r="T8" s="115" t="s">
        <v>18</v>
      </c>
      <c r="U8" s="116"/>
      <c r="V8" s="117"/>
    </row>
    <row r="9" spans="1:51" ht="52.5" customHeight="1" x14ac:dyDescent="0.25">
      <c r="A9" s="101"/>
      <c r="B9" s="101"/>
      <c r="C9" s="101"/>
      <c r="D9" s="107"/>
      <c r="E9" s="108"/>
      <c r="F9" s="110"/>
      <c r="G9" s="122"/>
      <c r="H9" s="122"/>
      <c r="I9" s="118" t="s">
        <v>12</v>
      </c>
      <c r="J9" s="120"/>
      <c r="K9" s="121" t="s">
        <v>13</v>
      </c>
      <c r="L9" s="122"/>
      <c r="M9" s="118" t="s">
        <v>12</v>
      </c>
      <c r="N9" s="120"/>
      <c r="O9" s="121" t="s">
        <v>13</v>
      </c>
      <c r="P9" s="126"/>
      <c r="Q9" s="131"/>
      <c r="R9" s="128"/>
      <c r="S9" s="128"/>
      <c r="T9" s="115" t="s">
        <v>12</v>
      </c>
      <c r="U9" s="117"/>
      <c r="V9" s="124" t="s">
        <v>13</v>
      </c>
    </row>
    <row r="10" spans="1:51" ht="123" customHeight="1" x14ac:dyDescent="0.25">
      <c r="A10" s="102"/>
      <c r="B10" s="102"/>
      <c r="C10" s="102"/>
      <c r="D10" s="2">
        <v>2025</v>
      </c>
      <c r="E10" s="2">
        <v>2026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72" x14ac:dyDescent="0.25">
      <c r="A12" s="31">
        <v>1</v>
      </c>
      <c r="B12" s="9" t="s">
        <v>23</v>
      </c>
      <c r="C12" s="8">
        <v>20</v>
      </c>
      <c r="D12" s="5">
        <v>165</v>
      </c>
      <c r="E12" s="53">
        <v>164</v>
      </c>
      <c r="F12" s="39">
        <f t="shared" ref="F12:F51" si="0">E12/C12</f>
        <v>8.1999999999999993</v>
      </c>
      <c r="G12" s="12">
        <v>19</v>
      </c>
      <c r="H12" s="12">
        <v>11.51</v>
      </c>
      <c r="I12" s="12">
        <v>0</v>
      </c>
      <c r="J12" s="12">
        <v>0</v>
      </c>
      <c r="K12" s="12">
        <v>0</v>
      </c>
      <c r="L12" s="12">
        <v>19</v>
      </c>
      <c r="M12" s="12">
        <v>2</v>
      </c>
      <c r="N12" s="12">
        <v>13</v>
      </c>
      <c r="O12" s="12">
        <v>4</v>
      </c>
      <c r="P12" s="12">
        <v>24</v>
      </c>
      <c r="Q12" s="51">
        <f>IF($F12&lt;=1,5%,IF(AND($F12&gt;1,$F12&lt;=3),8%,IF(AND($F12&gt;3,$F12&lt;=6),12%,IF(AND($F12&gt;6,$F12&lt;=9),15%,IF(AND($F12&gt;9,$F12&lt;=12),18%,IF($F12&gt;12,20%,0))))))</f>
        <v>0.15</v>
      </c>
      <c r="R12" s="16">
        <v>19</v>
      </c>
      <c r="S12" s="52">
        <f>R12/E12</f>
        <v>0.11585365853658537</v>
      </c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36" x14ac:dyDescent="0.25">
      <c r="A13" s="31">
        <v>2</v>
      </c>
      <c r="B13" s="9" t="s">
        <v>88</v>
      </c>
      <c r="C13" s="8">
        <v>9.8000000000000007</v>
      </c>
      <c r="D13" s="5">
        <v>64</v>
      </c>
      <c r="E13" s="53">
        <v>65</v>
      </c>
      <c r="F13" s="39">
        <f t="shared" si="0"/>
        <v>6.6326530612244889</v>
      </c>
      <c r="G13" s="12">
        <v>6</v>
      </c>
      <c r="H13" s="12">
        <v>9.3000000000000007</v>
      </c>
      <c r="I13" s="12">
        <v>0</v>
      </c>
      <c r="J13" s="12">
        <v>0</v>
      </c>
      <c r="K13" s="12">
        <v>0</v>
      </c>
      <c r="L13" s="12">
        <v>6</v>
      </c>
      <c r="M13" s="12">
        <v>0</v>
      </c>
      <c r="N13" s="12">
        <v>5</v>
      </c>
      <c r="O13" s="12">
        <v>1</v>
      </c>
      <c r="P13" s="12">
        <v>9</v>
      </c>
      <c r="Q13" s="51">
        <f t="shared" ref="Q13:Q51" si="1">IF($F13&lt;=1,5%,IF(AND($F13&gt;1,$F13&lt;=3),8%,IF(AND($F13&gt;3,$F13&lt;=6),12%,IF(AND($F13&gt;6,$F13&lt;=9),15%,IF(AND($F13&gt;9,$F13&lt;=12),18%,IF($F13&gt;12,20%,0))))))</f>
        <v>0.15</v>
      </c>
      <c r="R13" s="16">
        <v>6</v>
      </c>
      <c r="S13" s="52">
        <f t="shared" ref="S13:S51" si="2">R13/E13</f>
        <v>9.2307692307692313E-2</v>
      </c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24" x14ac:dyDescent="0.25">
      <c r="A14" s="31">
        <v>3</v>
      </c>
      <c r="B14" s="9" t="s">
        <v>89</v>
      </c>
      <c r="C14" s="8">
        <v>37</v>
      </c>
      <c r="D14" s="5">
        <v>235</v>
      </c>
      <c r="E14" s="53">
        <v>235</v>
      </c>
      <c r="F14" s="42">
        <f t="shared" si="0"/>
        <v>6.3513513513513518</v>
      </c>
      <c r="G14" s="12">
        <v>25</v>
      </c>
      <c r="H14" s="12">
        <v>10.6</v>
      </c>
      <c r="I14" s="12">
        <v>0</v>
      </c>
      <c r="J14" s="12">
        <v>0</v>
      </c>
      <c r="K14" s="12">
        <v>0</v>
      </c>
      <c r="L14" s="12">
        <v>23</v>
      </c>
      <c r="M14" s="12">
        <v>0</v>
      </c>
      <c r="N14" s="12">
        <v>17</v>
      </c>
      <c r="O14" s="12">
        <v>6</v>
      </c>
      <c r="P14" s="12">
        <v>35</v>
      </c>
      <c r="Q14" s="51">
        <f t="shared" si="1"/>
        <v>0.15</v>
      </c>
      <c r="R14" s="16">
        <v>26</v>
      </c>
      <c r="S14" s="52">
        <f t="shared" si="2"/>
        <v>0.11063829787234042</v>
      </c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ht="79.5" customHeight="1" x14ac:dyDescent="0.25">
      <c r="A15" s="7">
        <v>4</v>
      </c>
      <c r="B15" s="9" t="s">
        <v>90</v>
      </c>
      <c r="C15" s="8">
        <v>45.2</v>
      </c>
      <c r="D15" s="5">
        <v>276</v>
      </c>
      <c r="E15" s="53">
        <v>296</v>
      </c>
      <c r="F15" s="42">
        <f t="shared" si="0"/>
        <v>6.5486725663716809</v>
      </c>
      <c r="G15" s="12">
        <v>28</v>
      </c>
      <c r="H15" s="12">
        <v>10.1</v>
      </c>
      <c r="I15" s="12">
        <v>0</v>
      </c>
      <c r="J15" s="12">
        <v>0</v>
      </c>
      <c r="K15" s="12">
        <v>0</v>
      </c>
      <c r="L15" s="12">
        <v>26</v>
      </c>
      <c r="M15" s="12">
        <v>2</v>
      </c>
      <c r="N15" s="12">
        <v>19</v>
      </c>
      <c r="O15" s="12">
        <v>5</v>
      </c>
      <c r="P15" s="12">
        <v>44</v>
      </c>
      <c r="Q15" s="51">
        <f t="shared" si="1"/>
        <v>0.15</v>
      </c>
      <c r="R15" s="16">
        <v>30</v>
      </c>
      <c r="S15" s="52">
        <f t="shared" si="2"/>
        <v>0.10135135135135136</v>
      </c>
      <c r="T15" s="5"/>
      <c r="U15" s="5"/>
      <c r="V15" s="5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ht="60" customHeight="1" x14ac:dyDescent="0.25">
      <c r="A16" s="73">
        <v>5</v>
      </c>
      <c r="B16" s="9" t="s">
        <v>27</v>
      </c>
      <c r="C16" s="8">
        <v>16.399999999999999</v>
      </c>
      <c r="D16" s="5">
        <v>95</v>
      </c>
      <c r="E16" s="53">
        <v>98</v>
      </c>
      <c r="F16" s="42">
        <f t="shared" si="0"/>
        <v>5.9756097560975618</v>
      </c>
      <c r="G16" s="12">
        <v>11</v>
      </c>
      <c r="H16" s="12">
        <v>11.5</v>
      </c>
      <c r="I16" s="12">
        <v>0</v>
      </c>
      <c r="J16" s="12">
        <v>0</v>
      </c>
      <c r="K16" s="12">
        <v>0</v>
      </c>
      <c r="L16" s="12">
        <v>9</v>
      </c>
      <c r="M16" s="12">
        <v>0</v>
      </c>
      <c r="N16" s="12">
        <v>9</v>
      </c>
      <c r="O16" s="12">
        <v>0</v>
      </c>
      <c r="P16" s="12">
        <v>11</v>
      </c>
      <c r="Q16" s="51">
        <f t="shared" si="1"/>
        <v>0.12</v>
      </c>
      <c r="R16" s="16">
        <f t="shared" ref="R16:R51" si="3">ROUNDDOWN(P16,0)</f>
        <v>11</v>
      </c>
      <c r="S16" s="52">
        <f t="shared" si="2"/>
        <v>0.11224489795918367</v>
      </c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60" x14ac:dyDescent="0.25">
      <c r="A17" s="41">
        <v>6</v>
      </c>
      <c r="B17" s="9" t="s">
        <v>28</v>
      </c>
      <c r="C17" s="8">
        <v>17.47</v>
      </c>
      <c r="D17" s="5">
        <v>91</v>
      </c>
      <c r="E17" s="53">
        <v>123</v>
      </c>
      <c r="F17" s="42">
        <f t="shared" si="0"/>
        <v>7.0406410990269039</v>
      </c>
      <c r="G17" s="12">
        <v>10</v>
      </c>
      <c r="H17" s="12">
        <v>10.9</v>
      </c>
      <c r="I17" s="12">
        <v>0</v>
      </c>
      <c r="J17" s="12">
        <v>0</v>
      </c>
      <c r="K17" s="12">
        <v>0</v>
      </c>
      <c r="L17" s="12">
        <v>10</v>
      </c>
      <c r="M17" s="12">
        <v>0</v>
      </c>
      <c r="N17" s="12">
        <v>8</v>
      </c>
      <c r="O17" s="12">
        <v>2</v>
      </c>
      <c r="P17" s="12">
        <v>18</v>
      </c>
      <c r="Q17" s="51">
        <f t="shared" si="1"/>
        <v>0.15</v>
      </c>
      <c r="R17" s="16">
        <v>14</v>
      </c>
      <c r="S17" s="52">
        <f t="shared" si="2"/>
        <v>0.11382113821138211</v>
      </c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36" x14ac:dyDescent="0.25">
      <c r="A18" s="7">
        <v>7</v>
      </c>
      <c r="B18" s="9" t="s">
        <v>80</v>
      </c>
      <c r="C18" s="8">
        <v>7.9</v>
      </c>
      <c r="D18" s="5">
        <v>88</v>
      </c>
      <c r="E18" s="53">
        <v>93</v>
      </c>
      <c r="F18" s="43">
        <f t="shared" si="0"/>
        <v>11.772151898734176</v>
      </c>
      <c r="G18" s="12">
        <v>15</v>
      </c>
      <c r="H18" s="12">
        <v>17</v>
      </c>
      <c r="I18" s="12">
        <v>0</v>
      </c>
      <c r="J18" s="12">
        <v>0</v>
      </c>
      <c r="K18" s="12">
        <v>0</v>
      </c>
      <c r="L18" s="12">
        <v>15</v>
      </c>
      <c r="M18" s="12">
        <v>0</v>
      </c>
      <c r="N18" s="12">
        <v>11</v>
      </c>
      <c r="O18" s="12">
        <v>4</v>
      </c>
      <c r="P18" s="12">
        <v>16</v>
      </c>
      <c r="Q18" s="51">
        <f t="shared" si="1"/>
        <v>0.18</v>
      </c>
      <c r="R18" s="16">
        <v>14</v>
      </c>
      <c r="S18" s="52">
        <f t="shared" si="2"/>
        <v>0.15053763440860216</v>
      </c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39" customHeight="1" x14ac:dyDescent="0.25">
      <c r="A19" s="7">
        <v>8</v>
      </c>
      <c r="B19" s="9" t="s">
        <v>64</v>
      </c>
      <c r="C19" s="8">
        <v>3.8969999999999998</v>
      </c>
      <c r="D19" s="5">
        <v>45</v>
      </c>
      <c r="E19" s="53">
        <v>45</v>
      </c>
      <c r="F19" s="35">
        <f t="shared" si="0"/>
        <v>11.547344110854503</v>
      </c>
      <c r="G19" s="12">
        <v>8</v>
      </c>
      <c r="H19" s="12">
        <v>17.7</v>
      </c>
      <c r="I19" s="12">
        <v>0</v>
      </c>
      <c r="J19" s="12">
        <v>0</v>
      </c>
      <c r="K19" s="12">
        <v>0</v>
      </c>
      <c r="L19" s="12">
        <v>8</v>
      </c>
      <c r="M19" s="12">
        <v>1</v>
      </c>
      <c r="N19" s="12">
        <v>5</v>
      </c>
      <c r="O19" s="12">
        <v>2</v>
      </c>
      <c r="P19" s="12">
        <v>8</v>
      </c>
      <c r="Q19" s="51">
        <f t="shared" si="1"/>
        <v>0.18</v>
      </c>
      <c r="R19" s="16">
        <f t="shared" si="3"/>
        <v>8</v>
      </c>
      <c r="S19" s="52">
        <f t="shared" si="2"/>
        <v>0.17777777777777778</v>
      </c>
      <c r="T19" s="5"/>
      <c r="U19" s="5"/>
      <c r="V19" s="5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56.25" customHeight="1" x14ac:dyDescent="0.25">
      <c r="A20" s="7">
        <v>9</v>
      </c>
      <c r="B20" s="9" t="s">
        <v>29</v>
      </c>
      <c r="C20" s="8">
        <v>17.231999999999999</v>
      </c>
      <c r="D20" s="5">
        <v>192</v>
      </c>
      <c r="E20" s="53">
        <v>208</v>
      </c>
      <c r="F20" s="35">
        <f t="shared" si="0"/>
        <v>12.070566388115136</v>
      </c>
      <c r="G20" s="12">
        <v>10</v>
      </c>
      <c r="H20" s="12">
        <v>5.2</v>
      </c>
      <c r="I20" s="12">
        <v>0</v>
      </c>
      <c r="J20" s="12">
        <v>0</v>
      </c>
      <c r="K20" s="12">
        <v>0</v>
      </c>
      <c r="L20" s="12">
        <v>10</v>
      </c>
      <c r="M20" s="12">
        <v>1</v>
      </c>
      <c r="N20" s="12">
        <v>7</v>
      </c>
      <c r="O20" s="12">
        <v>2</v>
      </c>
      <c r="P20" s="12">
        <v>41</v>
      </c>
      <c r="Q20" s="51">
        <f t="shared" si="1"/>
        <v>0.2</v>
      </c>
      <c r="R20" s="16">
        <v>10</v>
      </c>
      <c r="S20" s="52">
        <f t="shared" si="2"/>
        <v>4.807692307692308E-2</v>
      </c>
      <c r="T20" s="5"/>
      <c r="U20" s="5"/>
      <c r="V20" s="5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ht="45.75" customHeight="1" x14ac:dyDescent="0.25">
      <c r="A21" s="7">
        <v>10</v>
      </c>
      <c r="B21" s="9" t="s">
        <v>30</v>
      </c>
      <c r="C21" s="8">
        <v>9.8000000000000007</v>
      </c>
      <c r="D21" s="5">
        <v>79</v>
      </c>
      <c r="E21" s="53">
        <v>88</v>
      </c>
      <c r="F21" s="39">
        <f t="shared" si="0"/>
        <v>8.9795918367346932</v>
      </c>
      <c r="G21" s="12">
        <v>11</v>
      </c>
      <c r="H21" s="12">
        <v>13.9</v>
      </c>
      <c r="I21" s="12">
        <v>0</v>
      </c>
      <c r="J21" s="12">
        <v>0</v>
      </c>
      <c r="K21" s="12">
        <v>0</v>
      </c>
      <c r="L21" s="12">
        <v>11</v>
      </c>
      <c r="M21" s="12">
        <v>0</v>
      </c>
      <c r="N21" s="67">
        <v>11</v>
      </c>
      <c r="O21" s="67">
        <v>0</v>
      </c>
      <c r="P21" s="12">
        <v>13</v>
      </c>
      <c r="Q21" s="51">
        <f t="shared" si="1"/>
        <v>0.15</v>
      </c>
      <c r="R21" s="16">
        <f t="shared" si="3"/>
        <v>13</v>
      </c>
      <c r="S21" s="52">
        <f t="shared" si="2"/>
        <v>0.14772727272727273</v>
      </c>
      <c r="T21" s="5"/>
      <c r="U21" s="5"/>
      <c r="V21" s="5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s="30" customFormat="1" ht="48" x14ac:dyDescent="0.25">
      <c r="A22" s="41">
        <v>11</v>
      </c>
      <c r="B22" s="25" t="s">
        <v>69</v>
      </c>
      <c r="C22" s="32">
        <v>13.46</v>
      </c>
      <c r="D22" s="24">
        <v>65</v>
      </c>
      <c r="E22" s="54">
        <v>73</v>
      </c>
      <c r="F22" s="42">
        <f t="shared" si="0"/>
        <v>5.4234769687964333</v>
      </c>
      <c r="G22" s="12">
        <v>6</v>
      </c>
      <c r="H22" s="40">
        <v>9.1999999999999993</v>
      </c>
      <c r="I22" s="12">
        <v>0</v>
      </c>
      <c r="J22" s="12">
        <v>0</v>
      </c>
      <c r="K22" s="12">
        <v>0</v>
      </c>
      <c r="L22" s="12">
        <v>6</v>
      </c>
      <c r="M22" s="12">
        <v>1</v>
      </c>
      <c r="N22" s="12">
        <v>1</v>
      </c>
      <c r="O22" s="12">
        <v>4</v>
      </c>
      <c r="P22" s="12">
        <v>8</v>
      </c>
      <c r="Q22" s="51">
        <f t="shared" si="1"/>
        <v>0.12</v>
      </c>
      <c r="R22" s="16">
        <v>7</v>
      </c>
      <c r="S22" s="52">
        <f t="shared" si="2"/>
        <v>9.5890410958904104E-2</v>
      </c>
      <c r="T22" s="5"/>
      <c r="U22" s="5"/>
      <c r="V22" s="5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</row>
    <row r="23" spans="1:51" ht="36" x14ac:dyDescent="0.25">
      <c r="A23" s="7">
        <v>12</v>
      </c>
      <c r="B23" s="9" t="s">
        <v>31</v>
      </c>
      <c r="C23" s="8">
        <v>25.376000000000001</v>
      </c>
      <c r="D23" s="5">
        <v>158</v>
      </c>
      <c r="E23" s="53">
        <v>160</v>
      </c>
      <c r="F23" s="42">
        <f t="shared" si="0"/>
        <v>6.3051702395964684</v>
      </c>
      <c r="G23" s="12">
        <v>18</v>
      </c>
      <c r="H23" s="12">
        <v>11.4</v>
      </c>
      <c r="I23" s="12">
        <v>0</v>
      </c>
      <c r="J23" s="12">
        <v>0</v>
      </c>
      <c r="K23" s="12">
        <v>0</v>
      </c>
      <c r="L23" s="12">
        <v>8</v>
      </c>
      <c r="M23" s="12">
        <v>0</v>
      </c>
      <c r="N23" s="12">
        <v>6</v>
      </c>
      <c r="O23" s="12">
        <v>2</v>
      </c>
      <c r="P23" s="12">
        <v>24</v>
      </c>
      <c r="Q23" s="51">
        <f t="shared" si="1"/>
        <v>0.15</v>
      </c>
      <c r="R23" s="16">
        <v>16</v>
      </c>
      <c r="S23" s="52">
        <f t="shared" si="2"/>
        <v>0.1</v>
      </c>
      <c r="T23" s="5"/>
      <c r="U23" s="5"/>
      <c r="V23" s="5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24" x14ac:dyDescent="0.25">
      <c r="A24" s="7">
        <v>13</v>
      </c>
      <c r="B24" s="9" t="s">
        <v>32</v>
      </c>
      <c r="C24" s="8">
        <v>17.8</v>
      </c>
      <c r="D24" s="5">
        <v>107</v>
      </c>
      <c r="E24" s="53">
        <v>114</v>
      </c>
      <c r="F24" s="42">
        <f t="shared" si="0"/>
        <v>6.404494382022472</v>
      </c>
      <c r="G24" s="12">
        <v>12</v>
      </c>
      <c r="H24" s="12">
        <v>11.2</v>
      </c>
      <c r="I24" s="12">
        <v>0</v>
      </c>
      <c r="J24" s="12">
        <v>0</v>
      </c>
      <c r="K24" s="12">
        <v>0</v>
      </c>
      <c r="L24" s="12">
        <v>12</v>
      </c>
      <c r="M24" s="12">
        <v>0</v>
      </c>
      <c r="N24" s="12">
        <v>9</v>
      </c>
      <c r="O24" s="12">
        <v>3</v>
      </c>
      <c r="P24" s="12">
        <v>17</v>
      </c>
      <c r="Q24" s="51">
        <f t="shared" si="1"/>
        <v>0.15</v>
      </c>
      <c r="R24" s="16">
        <v>17</v>
      </c>
      <c r="S24" s="52">
        <f t="shared" si="2"/>
        <v>0.14912280701754385</v>
      </c>
      <c r="T24" s="5"/>
      <c r="U24" s="5"/>
      <c r="V24" s="5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</row>
    <row r="25" spans="1:51" ht="48" x14ac:dyDescent="0.25">
      <c r="A25" s="7">
        <v>14</v>
      </c>
      <c r="B25" s="9" t="s">
        <v>33</v>
      </c>
      <c r="C25" s="8">
        <v>11.08</v>
      </c>
      <c r="D25" s="5">
        <v>90</v>
      </c>
      <c r="E25" s="53">
        <v>88</v>
      </c>
      <c r="F25" s="42">
        <f t="shared" si="0"/>
        <v>7.9422382671480145</v>
      </c>
      <c r="G25" s="12">
        <v>12</v>
      </c>
      <c r="H25" s="65">
        <v>13.3</v>
      </c>
      <c r="I25" s="12">
        <v>0</v>
      </c>
      <c r="J25" s="12">
        <v>0</v>
      </c>
      <c r="K25" s="12">
        <v>0</v>
      </c>
      <c r="L25" s="12">
        <v>12</v>
      </c>
      <c r="M25" s="12">
        <v>1</v>
      </c>
      <c r="N25" s="12">
        <v>10</v>
      </c>
      <c r="O25" s="12">
        <v>1</v>
      </c>
      <c r="P25" s="12">
        <v>13</v>
      </c>
      <c r="Q25" s="51">
        <f t="shared" si="1"/>
        <v>0.15</v>
      </c>
      <c r="R25" s="16">
        <v>12</v>
      </c>
      <c r="S25" s="52">
        <f t="shared" si="2"/>
        <v>0.13636363636363635</v>
      </c>
      <c r="T25" s="5"/>
      <c r="U25" s="5"/>
      <c r="V25" s="5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</row>
    <row r="26" spans="1:51" ht="48" customHeight="1" x14ac:dyDescent="0.25">
      <c r="A26" s="7">
        <v>15</v>
      </c>
      <c r="B26" s="9" t="s">
        <v>34</v>
      </c>
      <c r="C26" s="8">
        <v>24.7</v>
      </c>
      <c r="D26" s="5">
        <v>229</v>
      </c>
      <c r="E26" s="53">
        <v>208</v>
      </c>
      <c r="F26" s="42">
        <f t="shared" si="0"/>
        <v>8.4210526315789469</v>
      </c>
      <c r="G26" s="12">
        <v>24</v>
      </c>
      <c r="H26" s="12">
        <v>10.4</v>
      </c>
      <c r="I26" s="12">
        <v>0</v>
      </c>
      <c r="J26" s="12">
        <v>0</v>
      </c>
      <c r="K26" s="12">
        <v>0</v>
      </c>
      <c r="L26" s="12">
        <v>24</v>
      </c>
      <c r="M26" s="12">
        <v>3</v>
      </c>
      <c r="N26" s="12">
        <v>17</v>
      </c>
      <c r="O26" s="12">
        <v>4</v>
      </c>
      <c r="P26" s="12">
        <v>31</v>
      </c>
      <c r="Q26" s="51">
        <f t="shared" si="1"/>
        <v>0.15</v>
      </c>
      <c r="R26" s="16">
        <v>24</v>
      </c>
      <c r="S26" s="52">
        <f t="shared" si="2"/>
        <v>0.11538461538461539</v>
      </c>
      <c r="T26" s="5"/>
      <c r="U26" s="5"/>
      <c r="V26" s="5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</row>
    <row r="27" spans="1:51" ht="48" x14ac:dyDescent="0.25">
      <c r="A27" s="7">
        <v>16</v>
      </c>
      <c r="B27" s="9" t="s">
        <v>35</v>
      </c>
      <c r="C27" s="8">
        <v>12.089</v>
      </c>
      <c r="D27" s="5">
        <v>103</v>
      </c>
      <c r="E27" s="53">
        <v>110</v>
      </c>
      <c r="F27" s="42">
        <f t="shared" si="0"/>
        <v>9.0991810737033667</v>
      </c>
      <c r="G27" s="12">
        <v>8</v>
      </c>
      <c r="H27" s="12">
        <v>7.7</v>
      </c>
      <c r="I27" s="12">
        <v>0</v>
      </c>
      <c r="J27" s="12">
        <v>0</v>
      </c>
      <c r="K27" s="12">
        <v>0</v>
      </c>
      <c r="L27" s="12">
        <v>8</v>
      </c>
      <c r="M27" s="12">
        <v>0</v>
      </c>
      <c r="N27" s="12">
        <v>7</v>
      </c>
      <c r="O27" s="12">
        <v>1</v>
      </c>
      <c r="P27" s="12">
        <v>19</v>
      </c>
      <c r="Q27" s="51">
        <f t="shared" si="1"/>
        <v>0.18</v>
      </c>
      <c r="R27" s="16">
        <v>9</v>
      </c>
      <c r="S27" s="52">
        <f t="shared" si="2"/>
        <v>8.1818181818181818E-2</v>
      </c>
      <c r="T27" s="5"/>
      <c r="U27" s="5"/>
      <c r="V27" s="5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ht="45.75" customHeight="1" x14ac:dyDescent="0.25">
      <c r="A28" s="7">
        <v>17</v>
      </c>
      <c r="B28" s="9" t="s">
        <v>36</v>
      </c>
      <c r="C28" s="8">
        <v>12.076000000000001</v>
      </c>
      <c r="D28" s="5">
        <v>89</v>
      </c>
      <c r="E28" s="53">
        <v>69</v>
      </c>
      <c r="F28" s="42">
        <f t="shared" si="0"/>
        <v>5.713812520702219</v>
      </c>
      <c r="G28" s="12">
        <v>10</v>
      </c>
      <c r="H28" s="12">
        <v>11.2</v>
      </c>
      <c r="I28" s="12">
        <v>0</v>
      </c>
      <c r="J28" s="12">
        <v>0</v>
      </c>
      <c r="K28" s="12">
        <v>0</v>
      </c>
      <c r="L28" s="12">
        <v>10</v>
      </c>
      <c r="M28" s="12">
        <v>0</v>
      </c>
      <c r="N28" s="12">
        <v>10</v>
      </c>
      <c r="O28" s="12">
        <v>0</v>
      </c>
      <c r="P28" s="12">
        <v>8</v>
      </c>
      <c r="Q28" s="51">
        <f t="shared" si="1"/>
        <v>0.12</v>
      </c>
      <c r="R28" s="16">
        <v>8</v>
      </c>
      <c r="S28" s="52">
        <f t="shared" si="2"/>
        <v>0.11594202898550725</v>
      </c>
      <c r="T28" s="5"/>
      <c r="U28" s="5"/>
      <c r="V28" s="5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</row>
    <row r="29" spans="1:51" ht="60.75" customHeight="1" x14ac:dyDescent="0.25">
      <c r="A29" s="41">
        <v>18</v>
      </c>
      <c r="B29" s="9" t="s">
        <v>65</v>
      </c>
      <c r="C29" s="8">
        <v>5.2629999999999999</v>
      </c>
      <c r="D29" s="5">
        <v>58</v>
      </c>
      <c r="E29" s="53">
        <v>58</v>
      </c>
      <c r="F29" s="42">
        <f t="shared" si="0"/>
        <v>11.020330609918298</v>
      </c>
      <c r="G29" s="12">
        <v>10</v>
      </c>
      <c r="H29" s="12">
        <v>17.2</v>
      </c>
      <c r="I29" s="12">
        <v>0</v>
      </c>
      <c r="J29" s="12">
        <v>0</v>
      </c>
      <c r="K29" s="12">
        <v>0</v>
      </c>
      <c r="L29" s="12">
        <v>10</v>
      </c>
      <c r="M29" s="12">
        <v>1</v>
      </c>
      <c r="N29" s="12">
        <v>6</v>
      </c>
      <c r="O29" s="12">
        <v>3</v>
      </c>
      <c r="P29" s="12">
        <v>10</v>
      </c>
      <c r="Q29" s="51">
        <f t="shared" si="1"/>
        <v>0.18</v>
      </c>
      <c r="R29" s="16">
        <f t="shared" si="3"/>
        <v>10</v>
      </c>
      <c r="S29" s="52">
        <f t="shared" si="2"/>
        <v>0.17241379310344829</v>
      </c>
      <c r="T29" s="5"/>
      <c r="U29" s="5"/>
      <c r="V29" s="5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</row>
    <row r="30" spans="1:51" ht="49.5" customHeight="1" x14ac:dyDescent="0.25">
      <c r="A30" s="41">
        <v>19</v>
      </c>
      <c r="B30" s="9" t="s">
        <v>66</v>
      </c>
      <c r="C30" s="8">
        <v>11.74</v>
      </c>
      <c r="D30" s="5">
        <v>84</v>
      </c>
      <c r="E30" s="53">
        <v>82</v>
      </c>
      <c r="F30" s="42">
        <f t="shared" si="0"/>
        <v>6.9846678023850082</v>
      </c>
      <c r="G30" s="12">
        <v>10</v>
      </c>
      <c r="H30" s="12">
        <v>11.9</v>
      </c>
      <c r="I30" s="12">
        <v>0</v>
      </c>
      <c r="J30" s="12">
        <v>0</v>
      </c>
      <c r="K30" s="12">
        <v>0</v>
      </c>
      <c r="L30" s="12">
        <v>10</v>
      </c>
      <c r="M30" s="12">
        <v>1</v>
      </c>
      <c r="N30" s="12">
        <v>6</v>
      </c>
      <c r="O30" s="12">
        <v>3</v>
      </c>
      <c r="P30" s="12">
        <v>12</v>
      </c>
      <c r="Q30" s="51">
        <f t="shared" si="1"/>
        <v>0.15</v>
      </c>
      <c r="R30" s="16">
        <v>10</v>
      </c>
      <c r="S30" s="52">
        <f t="shared" si="2"/>
        <v>0.12195121951219512</v>
      </c>
      <c r="T30" s="5"/>
      <c r="U30" s="5"/>
      <c r="V30" s="5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</row>
    <row r="31" spans="1:51" ht="36" x14ac:dyDescent="0.25">
      <c r="A31" s="7">
        <v>20</v>
      </c>
      <c r="B31" s="9" t="s">
        <v>37</v>
      </c>
      <c r="C31" s="8">
        <v>21.366</v>
      </c>
      <c r="D31" s="5">
        <v>136</v>
      </c>
      <c r="E31" s="53">
        <v>143</v>
      </c>
      <c r="F31" s="42">
        <f t="shared" si="0"/>
        <v>6.6928765328091364</v>
      </c>
      <c r="G31" s="12">
        <v>13</v>
      </c>
      <c r="H31" s="12">
        <v>9.5</v>
      </c>
      <c r="I31" s="12">
        <v>0</v>
      </c>
      <c r="J31" s="12">
        <v>0</v>
      </c>
      <c r="K31" s="12">
        <v>0</v>
      </c>
      <c r="L31" s="12">
        <v>13</v>
      </c>
      <c r="M31" s="12">
        <v>1</v>
      </c>
      <c r="N31" s="12">
        <v>9</v>
      </c>
      <c r="O31" s="12">
        <v>3</v>
      </c>
      <c r="P31" s="12">
        <v>21</v>
      </c>
      <c r="Q31" s="51">
        <f t="shared" si="1"/>
        <v>0.15</v>
      </c>
      <c r="R31" s="16">
        <v>13</v>
      </c>
      <c r="S31" s="52">
        <f t="shared" si="2"/>
        <v>9.0909090909090912E-2</v>
      </c>
      <c r="T31" s="5"/>
      <c r="U31" s="5"/>
      <c r="V31" s="5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</row>
    <row r="32" spans="1:51" ht="60" x14ac:dyDescent="0.25">
      <c r="A32" s="7">
        <v>21</v>
      </c>
      <c r="B32" s="9" t="s">
        <v>38</v>
      </c>
      <c r="C32" s="8">
        <v>37.362000000000002</v>
      </c>
      <c r="D32" s="5">
        <v>233</v>
      </c>
      <c r="E32" s="53">
        <v>272</v>
      </c>
      <c r="F32" s="42">
        <f t="shared" si="0"/>
        <v>7.2801241903538347</v>
      </c>
      <c r="G32" s="12">
        <v>15</v>
      </c>
      <c r="H32" s="12">
        <v>6.4</v>
      </c>
      <c r="I32" s="12">
        <v>0</v>
      </c>
      <c r="J32" s="12">
        <v>0</v>
      </c>
      <c r="K32" s="12">
        <v>0</v>
      </c>
      <c r="L32" s="12">
        <v>15</v>
      </c>
      <c r="M32" s="12">
        <v>0</v>
      </c>
      <c r="N32" s="12">
        <v>12</v>
      </c>
      <c r="O32" s="12">
        <v>3</v>
      </c>
      <c r="P32" s="12">
        <v>40</v>
      </c>
      <c r="Q32" s="51">
        <f t="shared" si="1"/>
        <v>0.15</v>
      </c>
      <c r="R32" s="16">
        <v>21</v>
      </c>
      <c r="S32" s="52">
        <f t="shared" si="2"/>
        <v>7.720588235294118E-2</v>
      </c>
      <c r="T32" s="5"/>
      <c r="U32" s="5"/>
      <c r="V32" s="5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</row>
    <row r="33" spans="1:51" ht="48" x14ac:dyDescent="0.25">
      <c r="A33" s="7">
        <v>22</v>
      </c>
      <c r="B33" s="9" t="s">
        <v>39</v>
      </c>
      <c r="C33" s="8">
        <v>49.816000000000003</v>
      </c>
      <c r="D33" s="5">
        <v>292</v>
      </c>
      <c r="E33" s="53">
        <v>422</v>
      </c>
      <c r="F33" s="42">
        <f t="shared" si="0"/>
        <v>8.4711739200256932</v>
      </c>
      <c r="G33" s="12">
        <v>23</v>
      </c>
      <c r="H33" s="12">
        <v>7.8</v>
      </c>
      <c r="I33" s="12">
        <v>0</v>
      </c>
      <c r="J33" s="12">
        <v>0</v>
      </c>
      <c r="K33" s="12">
        <v>0</v>
      </c>
      <c r="L33" s="12">
        <v>19</v>
      </c>
      <c r="M33" s="12">
        <v>3</v>
      </c>
      <c r="N33" s="12">
        <v>13</v>
      </c>
      <c r="O33" s="12">
        <v>3</v>
      </c>
      <c r="P33" s="12">
        <v>63</v>
      </c>
      <c r="Q33" s="51">
        <f t="shared" si="1"/>
        <v>0.15</v>
      </c>
      <c r="R33" s="16">
        <v>50</v>
      </c>
      <c r="S33" s="52">
        <f t="shared" si="2"/>
        <v>0.11848341232227488</v>
      </c>
      <c r="T33" s="5"/>
      <c r="U33" s="5"/>
      <c r="V33" s="5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</row>
    <row r="34" spans="1:51" ht="60" x14ac:dyDescent="0.25">
      <c r="A34" s="7">
        <v>23</v>
      </c>
      <c r="B34" s="9" t="s">
        <v>40</v>
      </c>
      <c r="C34" s="8">
        <v>23.972000000000001</v>
      </c>
      <c r="D34" s="5">
        <v>203</v>
      </c>
      <c r="E34" s="53">
        <v>233</v>
      </c>
      <c r="F34" s="42">
        <f t="shared" si="0"/>
        <v>9.7196729517770724</v>
      </c>
      <c r="G34" s="12">
        <v>20</v>
      </c>
      <c r="H34" s="12">
        <v>9.8000000000000007</v>
      </c>
      <c r="I34" s="12">
        <v>0</v>
      </c>
      <c r="J34" s="12">
        <v>0</v>
      </c>
      <c r="K34" s="12">
        <v>0</v>
      </c>
      <c r="L34" s="12">
        <v>19</v>
      </c>
      <c r="M34" s="12">
        <v>0</v>
      </c>
      <c r="N34" s="12">
        <v>16</v>
      </c>
      <c r="O34" s="12">
        <v>3</v>
      </c>
      <c r="P34" s="12">
        <v>41</v>
      </c>
      <c r="Q34" s="51">
        <f t="shared" si="1"/>
        <v>0.18</v>
      </c>
      <c r="R34" s="16">
        <v>26</v>
      </c>
      <c r="S34" s="52">
        <f t="shared" si="2"/>
        <v>0.11158798283261803</v>
      </c>
      <c r="T34" s="5"/>
      <c r="U34" s="5"/>
      <c r="V34" s="5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</row>
    <row r="35" spans="1:51" ht="48" x14ac:dyDescent="0.25">
      <c r="A35" s="7">
        <v>24</v>
      </c>
      <c r="B35" s="9" t="s">
        <v>41</v>
      </c>
      <c r="C35" s="8">
        <v>31.5</v>
      </c>
      <c r="D35" s="5">
        <v>154</v>
      </c>
      <c r="E35" s="53">
        <v>153</v>
      </c>
      <c r="F35" s="42">
        <f t="shared" si="0"/>
        <v>4.8571428571428568</v>
      </c>
      <c r="G35" s="12">
        <v>18</v>
      </c>
      <c r="H35" s="12">
        <v>11.6</v>
      </c>
      <c r="I35" s="12">
        <v>0</v>
      </c>
      <c r="J35" s="12">
        <v>0</v>
      </c>
      <c r="K35" s="12">
        <v>0</v>
      </c>
      <c r="L35" s="12">
        <v>18</v>
      </c>
      <c r="M35" s="12">
        <v>0</v>
      </c>
      <c r="N35" s="12">
        <v>18</v>
      </c>
      <c r="O35" s="12">
        <v>0</v>
      </c>
      <c r="P35" s="12">
        <v>18</v>
      </c>
      <c r="Q35" s="51">
        <f t="shared" si="1"/>
        <v>0.12</v>
      </c>
      <c r="R35" s="16">
        <f t="shared" si="3"/>
        <v>18</v>
      </c>
      <c r="S35" s="52">
        <f t="shared" si="2"/>
        <v>0.11764705882352941</v>
      </c>
      <c r="T35" s="5"/>
      <c r="U35" s="5"/>
      <c r="V35" s="5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</row>
    <row r="36" spans="1:51" ht="48" x14ac:dyDescent="0.25">
      <c r="A36" s="7">
        <v>25</v>
      </c>
      <c r="B36" s="9" t="s">
        <v>42</v>
      </c>
      <c r="C36" s="8">
        <v>38.970999999999997</v>
      </c>
      <c r="D36" s="5">
        <v>327</v>
      </c>
      <c r="E36" s="53">
        <v>363</v>
      </c>
      <c r="F36" s="42">
        <f t="shared" si="0"/>
        <v>9.3146185625208489</v>
      </c>
      <c r="G36" s="12">
        <v>23</v>
      </c>
      <c r="H36" s="12">
        <v>7</v>
      </c>
      <c r="I36" s="12">
        <v>0</v>
      </c>
      <c r="J36" s="12">
        <v>0</v>
      </c>
      <c r="K36" s="12">
        <v>0</v>
      </c>
      <c r="L36" s="12">
        <v>23</v>
      </c>
      <c r="M36" s="12">
        <v>1</v>
      </c>
      <c r="N36" s="12">
        <v>18</v>
      </c>
      <c r="O36" s="12">
        <v>4</v>
      </c>
      <c r="P36" s="12">
        <v>65</v>
      </c>
      <c r="Q36" s="51">
        <f t="shared" si="1"/>
        <v>0.18</v>
      </c>
      <c r="R36" s="16">
        <v>25</v>
      </c>
      <c r="S36" s="52">
        <f t="shared" si="2"/>
        <v>6.8870523415977963E-2</v>
      </c>
      <c r="T36" s="5"/>
      <c r="U36" s="5"/>
      <c r="V36" s="5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</row>
    <row r="37" spans="1:51" ht="60" x14ac:dyDescent="0.25">
      <c r="A37" s="7">
        <v>26</v>
      </c>
      <c r="B37" s="25" t="s">
        <v>43</v>
      </c>
      <c r="C37" s="8">
        <v>59.8</v>
      </c>
      <c r="D37" s="5">
        <v>252</v>
      </c>
      <c r="E37" s="53">
        <v>295</v>
      </c>
      <c r="F37" s="42">
        <f t="shared" si="0"/>
        <v>4.9331103678929766</v>
      </c>
      <c r="G37" s="12">
        <v>30</v>
      </c>
      <c r="H37" s="12">
        <v>11.9</v>
      </c>
      <c r="I37" s="12">
        <v>0</v>
      </c>
      <c r="J37" s="12">
        <v>0</v>
      </c>
      <c r="K37" s="12">
        <v>0</v>
      </c>
      <c r="L37" s="12">
        <v>30</v>
      </c>
      <c r="M37" s="12">
        <v>4</v>
      </c>
      <c r="N37" s="12">
        <v>20</v>
      </c>
      <c r="O37" s="12">
        <v>6</v>
      </c>
      <c r="P37" s="12">
        <v>35</v>
      </c>
      <c r="Q37" s="51">
        <f t="shared" si="1"/>
        <v>0.12</v>
      </c>
      <c r="R37" s="16">
        <f t="shared" si="3"/>
        <v>35</v>
      </c>
      <c r="S37" s="52">
        <f t="shared" si="2"/>
        <v>0.11864406779661017</v>
      </c>
      <c r="T37" s="5"/>
      <c r="U37" s="5"/>
      <c r="V37" s="5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</row>
    <row r="38" spans="1:51" ht="60" x14ac:dyDescent="0.25">
      <c r="A38" s="7">
        <v>27</v>
      </c>
      <c r="B38" s="9" t="s">
        <v>44</v>
      </c>
      <c r="C38" s="8">
        <v>28.702000000000002</v>
      </c>
      <c r="D38" s="5">
        <v>217</v>
      </c>
      <c r="E38" s="53">
        <v>226</v>
      </c>
      <c r="F38" s="42">
        <f t="shared" si="0"/>
        <v>7.8740157480314954</v>
      </c>
      <c r="G38" s="12">
        <v>7</v>
      </c>
      <c r="H38" s="12">
        <v>3.22</v>
      </c>
      <c r="I38" s="12">
        <v>0</v>
      </c>
      <c r="J38" s="12">
        <v>0</v>
      </c>
      <c r="K38" s="12">
        <v>0</v>
      </c>
      <c r="L38" s="12">
        <v>7</v>
      </c>
      <c r="M38" s="12">
        <v>0</v>
      </c>
      <c r="N38" s="12">
        <v>6</v>
      </c>
      <c r="O38" s="12">
        <v>1</v>
      </c>
      <c r="P38" s="12">
        <v>33</v>
      </c>
      <c r="Q38" s="51">
        <f t="shared" si="1"/>
        <v>0.15</v>
      </c>
      <c r="R38" s="16">
        <v>16</v>
      </c>
      <c r="S38" s="52">
        <f t="shared" si="2"/>
        <v>7.0796460176991149E-2</v>
      </c>
      <c r="T38" s="5"/>
      <c r="U38" s="5"/>
      <c r="V38" s="5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</row>
    <row r="39" spans="1:51" ht="48" x14ac:dyDescent="0.25">
      <c r="A39" s="7">
        <v>28</v>
      </c>
      <c r="B39" s="9" t="s">
        <v>45</v>
      </c>
      <c r="C39" s="8">
        <v>27.7</v>
      </c>
      <c r="D39" s="5">
        <v>148</v>
      </c>
      <c r="E39" s="53">
        <v>153</v>
      </c>
      <c r="F39" s="42">
        <f t="shared" si="0"/>
        <v>5.5234657039711195</v>
      </c>
      <c r="G39" s="12">
        <v>17</v>
      </c>
      <c r="H39" s="12">
        <v>11.4</v>
      </c>
      <c r="I39" s="12">
        <v>0</v>
      </c>
      <c r="J39" s="12">
        <v>0</v>
      </c>
      <c r="K39" s="12">
        <v>0</v>
      </c>
      <c r="L39" s="12">
        <v>17</v>
      </c>
      <c r="M39" s="12">
        <v>0</v>
      </c>
      <c r="N39" s="12">
        <v>13</v>
      </c>
      <c r="O39" s="12">
        <v>4</v>
      </c>
      <c r="P39" s="12">
        <v>18</v>
      </c>
      <c r="Q39" s="51">
        <f t="shared" si="1"/>
        <v>0.12</v>
      </c>
      <c r="R39" s="16">
        <f t="shared" si="3"/>
        <v>18</v>
      </c>
      <c r="S39" s="52">
        <f t="shared" si="2"/>
        <v>0.11764705882352941</v>
      </c>
      <c r="T39" s="5"/>
      <c r="U39" s="5"/>
      <c r="V39" s="5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</row>
    <row r="40" spans="1:51" s="14" customFormat="1" ht="36" x14ac:dyDescent="0.25">
      <c r="A40" s="7">
        <v>29</v>
      </c>
      <c r="B40" s="9" t="s">
        <v>148</v>
      </c>
      <c r="C40" s="8">
        <v>41.25</v>
      </c>
      <c r="D40" s="12">
        <v>215</v>
      </c>
      <c r="E40" s="53">
        <v>217</v>
      </c>
      <c r="F40" s="42">
        <f t="shared" si="0"/>
        <v>5.2606060606060607</v>
      </c>
      <c r="G40" s="12">
        <v>22</v>
      </c>
      <c r="H40" s="12">
        <v>10.199999999999999</v>
      </c>
      <c r="I40" s="12">
        <v>0</v>
      </c>
      <c r="J40" s="12">
        <v>0</v>
      </c>
      <c r="K40" s="12">
        <v>0</v>
      </c>
      <c r="L40" s="12">
        <v>22</v>
      </c>
      <c r="M40" s="12">
        <v>2</v>
      </c>
      <c r="N40" s="12">
        <v>19</v>
      </c>
      <c r="O40" s="12">
        <v>1</v>
      </c>
      <c r="P40" s="12">
        <v>26</v>
      </c>
      <c r="Q40" s="51">
        <f t="shared" si="1"/>
        <v>0.12</v>
      </c>
      <c r="R40" s="16">
        <v>26</v>
      </c>
      <c r="S40" s="52">
        <f t="shared" si="2"/>
        <v>0.11981566820276497</v>
      </c>
      <c r="T40" s="5"/>
      <c r="U40" s="5"/>
      <c r="V40" s="5"/>
      <c r="W40" s="13"/>
      <c r="X40" s="6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</row>
    <row r="41" spans="1:51" ht="60" x14ac:dyDescent="0.25">
      <c r="A41" s="7">
        <v>30</v>
      </c>
      <c r="B41" s="9" t="s">
        <v>46</v>
      </c>
      <c r="C41" s="8">
        <v>41.254199999999997</v>
      </c>
      <c r="D41" s="5">
        <v>333</v>
      </c>
      <c r="E41" s="53">
        <v>346</v>
      </c>
      <c r="F41" s="42">
        <f t="shared" si="0"/>
        <v>8.387024836259096</v>
      </c>
      <c r="G41" s="12">
        <v>39</v>
      </c>
      <c r="H41" s="12">
        <v>11.7</v>
      </c>
      <c r="I41" s="12">
        <v>0</v>
      </c>
      <c r="J41" s="12">
        <v>0</v>
      </c>
      <c r="K41" s="12">
        <v>0</v>
      </c>
      <c r="L41" s="12">
        <v>39</v>
      </c>
      <c r="M41" s="12">
        <v>5</v>
      </c>
      <c r="N41" s="12">
        <v>20</v>
      </c>
      <c r="O41" s="12">
        <v>14</v>
      </c>
      <c r="P41" s="12">
        <v>51</v>
      </c>
      <c r="Q41" s="51">
        <f t="shared" si="1"/>
        <v>0.15</v>
      </c>
      <c r="R41" s="16">
        <v>41</v>
      </c>
      <c r="S41" s="52">
        <f t="shared" si="2"/>
        <v>0.11849710982658959</v>
      </c>
      <c r="T41" s="5"/>
      <c r="U41" s="5"/>
      <c r="V41" s="5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ht="60" x14ac:dyDescent="0.25">
      <c r="A42" s="7">
        <v>31</v>
      </c>
      <c r="B42" s="9" t="s">
        <v>47</v>
      </c>
      <c r="C42" s="8">
        <v>45.048999999999999</v>
      </c>
      <c r="D42" s="5">
        <v>241</v>
      </c>
      <c r="E42" s="53">
        <v>378</v>
      </c>
      <c r="F42" s="42">
        <f t="shared" si="0"/>
        <v>8.3908632822038225</v>
      </c>
      <c r="G42" s="12">
        <v>28</v>
      </c>
      <c r="H42" s="12">
        <v>11.6</v>
      </c>
      <c r="I42" s="12">
        <v>0</v>
      </c>
      <c r="J42" s="12">
        <v>0</v>
      </c>
      <c r="K42" s="12">
        <v>0</v>
      </c>
      <c r="L42" s="12">
        <v>28</v>
      </c>
      <c r="M42" s="12">
        <v>0</v>
      </c>
      <c r="N42" s="12">
        <v>21</v>
      </c>
      <c r="O42" s="67">
        <v>7</v>
      </c>
      <c r="P42" s="12">
        <v>56</v>
      </c>
      <c r="Q42" s="51">
        <f t="shared" si="1"/>
        <v>0.15</v>
      </c>
      <c r="R42" s="16">
        <f t="shared" si="3"/>
        <v>56</v>
      </c>
      <c r="S42" s="52">
        <f t="shared" si="2"/>
        <v>0.14814814814814814</v>
      </c>
      <c r="T42" s="5"/>
      <c r="U42" s="5"/>
      <c r="V42" s="5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</row>
    <row r="43" spans="1:51" ht="60.75" customHeight="1" x14ac:dyDescent="0.25">
      <c r="A43" s="7">
        <v>32</v>
      </c>
      <c r="B43" s="9" t="s">
        <v>48</v>
      </c>
      <c r="C43" s="8">
        <v>38.18</v>
      </c>
      <c r="D43" s="5">
        <v>386</v>
      </c>
      <c r="E43" s="53">
        <v>442</v>
      </c>
      <c r="F43" s="42">
        <f t="shared" si="0"/>
        <v>11.576741749607125</v>
      </c>
      <c r="G43" s="12">
        <v>30</v>
      </c>
      <c r="H43" s="12">
        <v>7.77</v>
      </c>
      <c r="I43" s="12">
        <v>0</v>
      </c>
      <c r="J43" s="12">
        <v>0</v>
      </c>
      <c r="K43" s="12">
        <v>0</v>
      </c>
      <c r="L43" s="12">
        <v>30</v>
      </c>
      <c r="M43" s="12">
        <v>4</v>
      </c>
      <c r="N43" s="12">
        <v>20</v>
      </c>
      <c r="O43" s="12">
        <v>6</v>
      </c>
      <c r="P43" s="12">
        <v>79</v>
      </c>
      <c r="Q43" s="51">
        <f t="shared" si="1"/>
        <v>0.18</v>
      </c>
      <c r="R43" s="16">
        <v>40</v>
      </c>
      <c r="S43" s="52">
        <f t="shared" si="2"/>
        <v>9.0497737556561084E-2</v>
      </c>
      <c r="T43" s="5"/>
      <c r="U43" s="5"/>
      <c r="V43" s="5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</row>
    <row r="44" spans="1:51" ht="48" x14ac:dyDescent="0.25">
      <c r="A44" s="7">
        <v>33</v>
      </c>
      <c r="B44" s="9" t="s">
        <v>149</v>
      </c>
      <c r="C44" s="8">
        <v>22.2</v>
      </c>
      <c r="D44" s="5">
        <v>164</v>
      </c>
      <c r="E44" s="53">
        <v>165</v>
      </c>
      <c r="F44" s="42">
        <f t="shared" si="0"/>
        <v>7.4324324324324325</v>
      </c>
      <c r="G44" s="12">
        <v>16</v>
      </c>
      <c r="H44" s="12">
        <v>9.6999999999999993</v>
      </c>
      <c r="I44" s="12">
        <v>0</v>
      </c>
      <c r="J44" s="12">
        <v>0</v>
      </c>
      <c r="K44" s="12">
        <v>0</v>
      </c>
      <c r="L44" s="12">
        <v>14</v>
      </c>
      <c r="M44" s="12">
        <v>0</v>
      </c>
      <c r="N44" s="12">
        <v>9</v>
      </c>
      <c r="O44" s="12">
        <v>5</v>
      </c>
      <c r="P44" s="12">
        <v>24</v>
      </c>
      <c r="Q44" s="51">
        <f t="shared" si="1"/>
        <v>0.15</v>
      </c>
      <c r="R44" s="16">
        <v>16</v>
      </c>
      <c r="S44" s="52">
        <f t="shared" si="2"/>
        <v>9.696969696969697E-2</v>
      </c>
      <c r="T44" s="5"/>
      <c r="U44" s="5"/>
      <c r="V44" s="5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</row>
    <row r="45" spans="1:51" ht="36" x14ac:dyDescent="0.25">
      <c r="A45" s="7">
        <v>34</v>
      </c>
      <c r="B45" s="9" t="s">
        <v>49</v>
      </c>
      <c r="C45" s="8">
        <v>449.37060000000002</v>
      </c>
      <c r="D45" s="5">
        <v>2586</v>
      </c>
      <c r="E45" s="53">
        <v>2679</v>
      </c>
      <c r="F45" s="42">
        <f t="shared" si="0"/>
        <v>5.9616717248524935</v>
      </c>
      <c r="G45" s="12">
        <v>310</v>
      </c>
      <c r="H45" s="12">
        <v>11.9</v>
      </c>
      <c r="I45" s="12"/>
      <c r="J45" s="12">
        <v>0</v>
      </c>
      <c r="K45" s="12">
        <v>0</v>
      </c>
      <c r="L45" s="12">
        <v>266</v>
      </c>
      <c r="M45" s="12">
        <v>28</v>
      </c>
      <c r="N45" s="12">
        <v>188</v>
      </c>
      <c r="O45" s="12">
        <v>50</v>
      </c>
      <c r="P45" s="12">
        <v>321</v>
      </c>
      <c r="Q45" s="51">
        <f t="shared" si="1"/>
        <v>0.12</v>
      </c>
      <c r="R45" s="16">
        <f t="shared" si="3"/>
        <v>321</v>
      </c>
      <c r="S45" s="52">
        <f t="shared" si="2"/>
        <v>0.11982082866741321</v>
      </c>
      <c r="T45" s="5"/>
      <c r="U45" s="5"/>
      <c r="V45" s="5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</row>
    <row r="46" spans="1:51" ht="51.75" customHeight="1" x14ac:dyDescent="0.25">
      <c r="A46" s="7">
        <v>35</v>
      </c>
      <c r="B46" s="10" t="s">
        <v>150</v>
      </c>
      <c r="C46" s="8">
        <v>26.11</v>
      </c>
      <c r="D46" s="5">
        <v>268</v>
      </c>
      <c r="E46" s="53">
        <v>287</v>
      </c>
      <c r="F46" s="42">
        <f t="shared" si="0"/>
        <v>10.991957104557642</v>
      </c>
      <c r="G46" s="12">
        <v>22</v>
      </c>
      <c r="H46" s="12">
        <v>8.1999999999999993</v>
      </c>
      <c r="I46" s="12">
        <v>0</v>
      </c>
      <c r="J46" s="12">
        <v>0</v>
      </c>
      <c r="K46" s="12">
        <v>0</v>
      </c>
      <c r="L46" s="12">
        <v>22</v>
      </c>
      <c r="M46" s="12">
        <v>3</v>
      </c>
      <c r="N46" s="12">
        <v>15</v>
      </c>
      <c r="O46" s="12">
        <v>4</v>
      </c>
      <c r="P46" s="12">
        <v>51</v>
      </c>
      <c r="Q46" s="51">
        <f t="shared" si="1"/>
        <v>0.18</v>
      </c>
      <c r="R46" s="16">
        <v>28</v>
      </c>
      <c r="S46" s="52">
        <f t="shared" si="2"/>
        <v>9.7560975609756101E-2</v>
      </c>
      <c r="T46" s="5"/>
      <c r="U46" s="5"/>
      <c r="V46" s="5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ht="57.75" customHeight="1" x14ac:dyDescent="0.25">
      <c r="A47" s="7">
        <v>36</v>
      </c>
      <c r="B47" s="10" t="s">
        <v>50</v>
      </c>
      <c r="C47" s="8">
        <v>18.93</v>
      </c>
      <c r="D47" s="5">
        <v>110</v>
      </c>
      <c r="E47" s="53">
        <v>112</v>
      </c>
      <c r="F47" s="42">
        <f t="shared" si="0"/>
        <v>5.9165346011621764</v>
      </c>
      <c r="G47" s="12">
        <v>13</v>
      </c>
      <c r="H47" s="12">
        <v>11.8</v>
      </c>
      <c r="I47" s="12">
        <v>0</v>
      </c>
      <c r="J47" s="12">
        <v>0</v>
      </c>
      <c r="K47" s="12">
        <v>0</v>
      </c>
      <c r="L47" s="12">
        <v>13</v>
      </c>
      <c r="M47" s="12">
        <v>1</v>
      </c>
      <c r="N47" s="12">
        <v>9</v>
      </c>
      <c r="O47" s="12">
        <v>3</v>
      </c>
      <c r="P47" s="12">
        <v>13</v>
      </c>
      <c r="Q47" s="51">
        <f t="shared" si="1"/>
        <v>0.12</v>
      </c>
      <c r="R47" s="16">
        <v>13</v>
      </c>
      <c r="S47" s="52">
        <f t="shared" si="2"/>
        <v>0.11607142857142858</v>
      </c>
      <c r="T47" s="5"/>
      <c r="U47" s="5"/>
      <c r="V47" s="5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</row>
    <row r="48" spans="1:51" ht="36.75" x14ac:dyDescent="0.25">
      <c r="A48" s="7">
        <v>37</v>
      </c>
      <c r="B48" s="10" t="s">
        <v>51</v>
      </c>
      <c r="C48" s="8">
        <v>21.9</v>
      </c>
      <c r="D48" s="8">
        <v>113</v>
      </c>
      <c r="E48" s="37">
        <v>106</v>
      </c>
      <c r="F48" s="42">
        <f t="shared" si="0"/>
        <v>4.8401826484018269</v>
      </c>
      <c r="G48" s="12">
        <v>9</v>
      </c>
      <c r="H48" s="12">
        <v>7.9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12</v>
      </c>
      <c r="Q48" s="51">
        <f t="shared" si="1"/>
        <v>0.12</v>
      </c>
      <c r="R48" s="16">
        <v>12</v>
      </c>
      <c r="S48" s="52">
        <f t="shared" si="2"/>
        <v>0.11320754716981132</v>
      </c>
      <c r="T48" s="5"/>
      <c r="U48" s="5"/>
      <c r="V48" s="5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23" ht="24.75" x14ac:dyDescent="0.25">
      <c r="A49" s="7">
        <v>38</v>
      </c>
      <c r="B49" s="10" t="s">
        <v>52</v>
      </c>
      <c r="C49" s="8">
        <v>8.4</v>
      </c>
      <c r="D49" s="8">
        <v>71</v>
      </c>
      <c r="E49" s="37">
        <v>82</v>
      </c>
      <c r="F49" s="42">
        <f t="shared" si="0"/>
        <v>9.761904761904761</v>
      </c>
      <c r="G49" s="12">
        <v>7</v>
      </c>
      <c r="H49" s="12">
        <v>9.8000000000000007</v>
      </c>
      <c r="I49" s="12">
        <v>0</v>
      </c>
      <c r="J49" s="12">
        <v>0</v>
      </c>
      <c r="K49" s="12">
        <v>0</v>
      </c>
      <c r="L49" s="12">
        <v>7</v>
      </c>
      <c r="M49" s="12">
        <v>0</v>
      </c>
      <c r="N49" s="12">
        <v>4</v>
      </c>
      <c r="O49" s="12">
        <v>3</v>
      </c>
      <c r="P49" s="12">
        <v>14</v>
      </c>
      <c r="Q49" s="51">
        <f t="shared" si="1"/>
        <v>0.18</v>
      </c>
      <c r="R49" s="16">
        <v>8</v>
      </c>
      <c r="S49" s="52">
        <f t="shared" si="2"/>
        <v>9.7560975609756101E-2</v>
      </c>
      <c r="T49" s="5"/>
      <c r="U49" s="5"/>
      <c r="V49" s="5"/>
    </row>
    <row r="50" spans="1:23" ht="24.75" x14ac:dyDescent="0.25">
      <c r="A50" s="7">
        <v>39</v>
      </c>
      <c r="B50" s="10" t="s">
        <v>67</v>
      </c>
      <c r="C50" s="8">
        <v>5.62</v>
      </c>
      <c r="D50" s="8">
        <v>57</v>
      </c>
      <c r="E50" s="37">
        <v>57</v>
      </c>
      <c r="F50" s="42">
        <f t="shared" si="0"/>
        <v>10.142348754448399</v>
      </c>
      <c r="G50" s="12">
        <v>10</v>
      </c>
      <c r="H50" s="12">
        <v>17.5</v>
      </c>
      <c r="I50" s="12">
        <v>0</v>
      </c>
      <c r="J50" s="12">
        <v>0</v>
      </c>
      <c r="K50" s="12">
        <v>0</v>
      </c>
      <c r="L50" s="12">
        <v>10</v>
      </c>
      <c r="M50" s="12">
        <v>0</v>
      </c>
      <c r="N50" s="12">
        <v>8</v>
      </c>
      <c r="O50" s="12">
        <v>2</v>
      </c>
      <c r="P50" s="12">
        <v>10</v>
      </c>
      <c r="Q50" s="51">
        <f t="shared" si="1"/>
        <v>0.18</v>
      </c>
      <c r="R50" s="16">
        <f t="shared" si="3"/>
        <v>10</v>
      </c>
      <c r="S50" s="52">
        <f t="shared" si="2"/>
        <v>0.17543859649122806</v>
      </c>
      <c r="T50" s="5"/>
      <c r="U50" s="5"/>
      <c r="V50" s="5"/>
    </row>
    <row r="51" spans="1:23" ht="36.75" x14ac:dyDescent="0.25">
      <c r="A51" s="7">
        <v>40</v>
      </c>
      <c r="B51" s="10" t="s">
        <v>68</v>
      </c>
      <c r="C51" s="8">
        <v>22.54</v>
      </c>
      <c r="D51" s="8">
        <v>180</v>
      </c>
      <c r="E51" s="37">
        <v>178</v>
      </c>
      <c r="F51" s="42">
        <f t="shared" si="0"/>
        <v>7.8970718722271522</v>
      </c>
      <c r="G51" s="12">
        <v>27</v>
      </c>
      <c r="H51" s="12">
        <v>15</v>
      </c>
      <c r="I51" s="12">
        <v>0</v>
      </c>
      <c r="J51" s="12">
        <v>0</v>
      </c>
      <c r="K51" s="12">
        <v>0</v>
      </c>
      <c r="L51" s="12">
        <v>27</v>
      </c>
      <c r="M51" s="12">
        <v>1</v>
      </c>
      <c r="N51" s="12">
        <v>21</v>
      </c>
      <c r="O51" s="12">
        <v>5</v>
      </c>
      <c r="P51" s="12">
        <v>26</v>
      </c>
      <c r="Q51" s="51">
        <f t="shared" si="1"/>
        <v>0.15</v>
      </c>
      <c r="R51" s="16">
        <f t="shared" si="3"/>
        <v>26</v>
      </c>
      <c r="S51" s="52">
        <f t="shared" si="2"/>
        <v>0.14606741573033707</v>
      </c>
      <c r="T51" s="5"/>
      <c r="U51" s="5"/>
      <c r="V51" s="5"/>
    </row>
    <row r="52" spans="1:23" x14ac:dyDescent="0.25">
      <c r="A52" s="7"/>
      <c r="B52" s="10" t="s">
        <v>117</v>
      </c>
      <c r="C52" s="8">
        <f>SUM(C12:C51)</f>
        <v>1378.2758000000001</v>
      </c>
      <c r="D52" s="8">
        <f>SUM(D12:D51)</f>
        <v>8999</v>
      </c>
      <c r="E52" s="37">
        <f>SUM(E12:E51)</f>
        <v>9686</v>
      </c>
      <c r="F52" s="42"/>
      <c r="G52" s="12">
        <f>SUM(G12:G51)</f>
        <v>952</v>
      </c>
      <c r="H52" s="12"/>
      <c r="I52" s="12"/>
      <c r="J52" s="12"/>
      <c r="K52" s="12"/>
      <c r="L52" s="12">
        <f>SUM(L12:L51)</f>
        <v>876</v>
      </c>
      <c r="M52" s="12">
        <f>SUM(M12:M51)</f>
        <v>66</v>
      </c>
      <c r="N52" s="12"/>
      <c r="O52" s="12"/>
      <c r="P52" s="12">
        <f>SUM(P12:P51)</f>
        <v>1378</v>
      </c>
      <c r="Q52" s="51"/>
      <c r="R52" s="16">
        <f>SUM(R12:R51)</f>
        <v>1083</v>
      </c>
      <c r="S52" s="52"/>
      <c r="T52" s="5"/>
      <c r="U52" s="5"/>
      <c r="V52" s="5"/>
      <c r="W52" s="5">
        <f>SUM(W53:W81)</f>
        <v>0</v>
      </c>
    </row>
    <row r="53" spans="1:23" ht="36.75" x14ac:dyDescent="0.25">
      <c r="A53" s="7" t="s">
        <v>118</v>
      </c>
      <c r="B53" s="10" t="s">
        <v>91</v>
      </c>
      <c r="C53" s="8">
        <v>10.199999999999999</v>
      </c>
      <c r="D53" s="8">
        <v>28</v>
      </c>
      <c r="E53" s="37">
        <v>46</v>
      </c>
      <c r="F53" s="42">
        <f t="shared" ref="F53:F80" si="4">E53/C53</f>
        <v>4.5098039215686274</v>
      </c>
      <c r="G53" s="12">
        <v>2</v>
      </c>
      <c r="H53" s="12">
        <v>7.1</v>
      </c>
      <c r="I53" s="12">
        <v>0</v>
      </c>
      <c r="J53" s="12">
        <v>1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12">
        <v>5</v>
      </c>
      <c r="Q53" s="51">
        <f t="shared" ref="Q53:Q79" si="5">IF($F53&lt;=1,5%,IF(AND($F53&gt;1,$F53&lt;=3),8%,IF(AND($F53&gt;3,$F53&lt;=6),12%,IF(AND($F53&gt;6,$F53&lt;=9),15%,IF(AND($F53&gt;9,$F53&lt;=12),18%,IF($F53&gt;12,20%,0))))))</f>
        <v>0.12</v>
      </c>
      <c r="R53" s="16">
        <f t="shared" ref="R53:R80" si="6">ROUNDDOWN(P53,0)</f>
        <v>5</v>
      </c>
      <c r="S53" s="52">
        <f t="shared" ref="S53:S80" si="7">R53/E53</f>
        <v>0.10869565217391304</v>
      </c>
      <c r="T53" s="5">
        <f>ROUNDDOWN(R53*0.15,0)</f>
        <v>0</v>
      </c>
      <c r="U53" s="5">
        <v>3</v>
      </c>
      <c r="V53" s="5">
        <v>2</v>
      </c>
      <c r="W53" s="26"/>
    </row>
    <row r="54" spans="1:23" ht="36.75" x14ac:dyDescent="0.25">
      <c r="A54" s="7" t="s">
        <v>119</v>
      </c>
      <c r="B54" s="10" t="s">
        <v>92</v>
      </c>
      <c r="C54" s="8">
        <v>19.79</v>
      </c>
      <c r="D54" s="8">
        <v>31</v>
      </c>
      <c r="E54" s="37">
        <v>50</v>
      </c>
      <c r="F54" s="42">
        <f t="shared" si="4"/>
        <v>2.5265285497726127</v>
      </c>
      <c r="G54" s="12">
        <v>2</v>
      </c>
      <c r="H54" s="12">
        <v>6.45</v>
      </c>
      <c r="I54" s="12">
        <v>0</v>
      </c>
      <c r="J54" s="12">
        <v>1</v>
      </c>
      <c r="K54" s="12">
        <v>1</v>
      </c>
      <c r="L54" s="12">
        <v>1</v>
      </c>
      <c r="M54" s="12">
        <v>0</v>
      </c>
      <c r="N54" s="12">
        <v>1</v>
      </c>
      <c r="O54" s="12">
        <v>0</v>
      </c>
      <c r="P54" s="12">
        <v>4</v>
      </c>
      <c r="Q54" s="51">
        <f t="shared" si="5"/>
        <v>0.08</v>
      </c>
      <c r="R54" s="16">
        <f t="shared" si="6"/>
        <v>4</v>
      </c>
      <c r="S54" s="52">
        <f t="shared" si="7"/>
        <v>0.08</v>
      </c>
      <c r="T54" s="5">
        <f t="shared" ref="T54:T79" si="8">ROUNDDOWN(R54*0.15,0)</f>
        <v>0</v>
      </c>
      <c r="U54" s="5">
        <v>2</v>
      </c>
      <c r="V54" s="5">
        <v>2</v>
      </c>
      <c r="W54" s="26"/>
    </row>
    <row r="55" spans="1:23" s="64" customFormat="1" ht="24.75" x14ac:dyDescent="0.25">
      <c r="A55" s="7" t="s">
        <v>153</v>
      </c>
      <c r="B55" s="10" t="s">
        <v>163</v>
      </c>
      <c r="C55" s="8">
        <v>16.43</v>
      </c>
      <c r="D55" s="8">
        <v>20</v>
      </c>
      <c r="E55" s="37">
        <v>13</v>
      </c>
      <c r="F55" s="42">
        <f t="shared" si="4"/>
        <v>0.79123554473524038</v>
      </c>
      <c r="G55" s="12">
        <v>1</v>
      </c>
      <c r="H55" s="12">
        <v>5</v>
      </c>
      <c r="I55" s="12">
        <v>0</v>
      </c>
      <c r="J55" s="12">
        <v>0</v>
      </c>
      <c r="K55" s="12">
        <v>1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51">
        <f t="shared" si="5"/>
        <v>0.05</v>
      </c>
      <c r="R55" s="16">
        <f t="shared" si="6"/>
        <v>0</v>
      </c>
      <c r="S55" s="52">
        <f t="shared" si="7"/>
        <v>0</v>
      </c>
      <c r="T55" s="5">
        <v>0</v>
      </c>
      <c r="U55" s="5">
        <v>0</v>
      </c>
      <c r="V55" s="5">
        <v>0</v>
      </c>
      <c r="W55" s="26"/>
    </row>
    <row r="56" spans="1:23" ht="36.75" x14ac:dyDescent="0.25">
      <c r="A56" s="7" t="s">
        <v>120</v>
      </c>
      <c r="B56" s="10" t="s">
        <v>93</v>
      </c>
      <c r="C56" s="8">
        <v>9.1539999999999999</v>
      </c>
      <c r="D56" s="8">
        <v>32</v>
      </c>
      <c r="E56" s="37">
        <v>18</v>
      </c>
      <c r="F56" s="42">
        <f t="shared" si="4"/>
        <v>1.9663535066637536</v>
      </c>
      <c r="G56" s="12">
        <v>3</v>
      </c>
      <c r="H56" s="12">
        <v>9.3699999999999992</v>
      </c>
      <c r="I56" s="12">
        <v>0</v>
      </c>
      <c r="J56" s="12">
        <v>2</v>
      </c>
      <c r="K56" s="12">
        <v>1</v>
      </c>
      <c r="L56" s="12">
        <v>2</v>
      </c>
      <c r="M56" s="12">
        <v>0</v>
      </c>
      <c r="N56" s="12">
        <v>2</v>
      </c>
      <c r="O56" s="12">
        <v>0</v>
      </c>
      <c r="P56" s="12">
        <v>1</v>
      </c>
      <c r="Q56" s="51">
        <f t="shared" si="5"/>
        <v>0.08</v>
      </c>
      <c r="R56" s="16">
        <f t="shared" si="6"/>
        <v>1</v>
      </c>
      <c r="S56" s="52">
        <f t="shared" si="7"/>
        <v>5.5555555555555552E-2</v>
      </c>
      <c r="T56" s="5">
        <f t="shared" si="8"/>
        <v>0</v>
      </c>
      <c r="U56" s="5">
        <f t="shared" ref="U56:U79" si="9">R56-T56-V56</f>
        <v>0</v>
      </c>
      <c r="V56" s="5">
        <v>1</v>
      </c>
      <c r="W56" s="26"/>
    </row>
    <row r="57" spans="1:23" ht="36.75" x14ac:dyDescent="0.25">
      <c r="A57" s="7" t="s">
        <v>121</v>
      </c>
      <c r="B57" s="10" t="s">
        <v>94</v>
      </c>
      <c r="C57" s="8">
        <v>35.76</v>
      </c>
      <c r="D57" s="8">
        <v>43</v>
      </c>
      <c r="E57" s="37">
        <v>54</v>
      </c>
      <c r="F57" s="42">
        <f t="shared" si="4"/>
        <v>1.5100671140939599</v>
      </c>
      <c r="G57" s="12">
        <v>3</v>
      </c>
      <c r="H57" s="12">
        <v>6.97</v>
      </c>
      <c r="I57" s="12">
        <v>0</v>
      </c>
      <c r="J57" s="12">
        <v>2</v>
      </c>
      <c r="K57" s="12">
        <v>1</v>
      </c>
      <c r="L57" s="12">
        <v>1</v>
      </c>
      <c r="M57" s="12">
        <v>0</v>
      </c>
      <c r="N57" s="12">
        <v>0</v>
      </c>
      <c r="O57" s="12">
        <v>1</v>
      </c>
      <c r="P57" s="12">
        <v>4</v>
      </c>
      <c r="Q57" s="51">
        <f t="shared" si="5"/>
        <v>0.08</v>
      </c>
      <c r="R57" s="16">
        <f t="shared" si="6"/>
        <v>4</v>
      </c>
      <c r="S57" s="52">
        <f t="shared" si="7"/>
        <v>7.407407407407407E-2</v>
      </c>
      <c r="T57" s="5">
        <f t="shared" si="8"/>
        <v>0</v>
      </c>
      <c r="U57" s="5">
        <v>2</v>
      </c>
      <c r="V57" s="5">
        <v>2</v>
      </c>
      <c r="W57" s="26"/>
    </row>
    <row r="58" spans="1:23" s="64" customFormat="1" ht="24.75" x14ac:dyDescent="0.25">
      <c r="A58" s="7" t="s">
        <v>157</v>
      </c>
      <c r="B58" s="10" t="s">
        <v>164</v>
      </c>
      <c r="C58" s="8">
        <v>11.74</v>
      </c>
      <c r="D58" s="8">
        <v>16</v>
      </c>
      <c r="E58" s="37">
        <v>0</v>
      </c>
      <c r="F58" s="42">
        <f t="shared" si="4"/>
        <v>0</v>
      </c>
      <c r="G58" s="12">
        <v>1</v>
      </c>
      <c r="H58" s="12">
        <v>6.25</v>
      </c>
      <c r="I58" s="12">
        <v>0</v>
      </c>
      <c r="J58" s="12">
        <v>0</v>
      </c>
      <c r="K58" s="12">
        <v>1</v>
      </c>
      <c r="L58" s="12">
        <v>1</v>
      </c>
      <c r="M58" s="12">
        <v>0</v>
      </c>
      <c r="N58" s="12">
        <v>0</v>
      </c>
      <c r="O58" s="12">
        <v>1</v>
      </c>
      <c r="P58" s="12">
        <v>0</v>
      </c>
      <c r="Q58" s="51">
        <v>0</v>
      </c>
      <c r="R58" s="16">
        <f t="shared" si="6"/>
        <v>0</v>
      </c>
      <c r="S58" s="52">
        <v>0</v>
      </c>
      <c r="T58" s="5">
        <f t="shared" si="8"/>
        <v>0</v>
      </c>
      <c r="U58" s="5">
        <v>0</v>
      </c>
      <c r="V58" s="5">
        <v>0</v>
      </c>
      <c r="W58" s="26"/>
    </row>
    <row r="59" spans="1:23" ht="24.75" x14ac:dyDescent="0.25">
      <c r="A59" s="7" t="s">
        <v>122</v>
      </c>
      <c r="B59" s="10" t="s">
        <v>95</v>
      </c>
      <c r="C59" s="8">
        <v>9.3520000000000003</v>
      </c>
      <c r="D59" s="8">
        <v>27</v>
      </c>
      <c r="E59" s="37">
        <v>56</v>
      </c>
      <c r="F59" s="42">
        <f t="shared" si="4"/>
        <v>5.9880239520958085</v>
      </c>
      <c r="G59" s="12">
        <v>2</v>
      </c>
      <c r="H59" s="12">
        <v>7.4</v>
      </c>
      <c r="I59" s="12">
        <v>0</v>
      </c>
      <c r="J59" s="12">
        <v>1</v>
      </c>
      <c r="K59" s="12">
        <v>1</v>
      </c>
      <c r="L59" s="12">
        <v>2</v>
      </c>
      <c r="M59" s="12">
        <v>0</v>
      </c>
      <c r="N59" s="12">
        <v>1</v>
      </c>
      <c r="O59" s="12">
        <v>1</v>
      </c>
      <c r="P59" s="12">
        <v>6</v>
      </c>
      <c r="Q59" s="51">
        <f t="shared" si="5"/>
        <v>0.12</v>
      </c>
      <c r="R59" s="16">
        <f t="shared" si="6"/>
        <v>6</v>
      </c>
      <c r="S59" s="52">
        <f t="shared" si="7"/>
        <v>0.10714285714285714</v>
      </c>
      <c r="T59" s="5">
        <f t="shared" si="8"/>
        <v>0</v>
      </c>
      <c r="U59" s="5">
        <v>4</v>
      </c>
      <c r="V59" s="5">
        <v>2</v>
      </c>
      <c r="W59" s="26"/>
    </row>
    <row r="60" spans="1:23" ht="36.75" x14ac:dyDescent="0.25">
      <c r="A60" s="7" t="s">
        <v>123</v>
      </c>
      <c r="B60" s="10" t="s">
        <v>96</v>
      </c>
      <c r="C60" s="8">
        <v>14.38</v>
      </c>
      <c r="D60" s="8">
        <v>18</v>
      </c>
      <c r="E60" s="37">
        <v>22</v>
      </c>
      <c r="F60" s="42">
        <f t="shared" si="4"/>
        <v>1.5299026425591098</v>
      </c>
      <c r="G60" s="12">
        <v>1</v>
      </c>
      <c r="H60" s="12">
        <v>5.7</v>
      </c>
      <c r="I60" s="12">
        <v>0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12">
        <v>1</v>
      </c>
      <c r="Q60" s="51">
        <f t="shared" si="5"/>
        <v>0.08</v>
      </c>
      <c r="R60" s="16">
        <f t="shared" si="6"/>
        <v>1</v>
      </c>
      <c r="S60" s="52">
        <f t="shared" si="7"/>
        <v>4.5454545454545456E-2</v>
      </c>
      <c r="T60" s="5">
        <f t="shared" si="8"/>
        <v>0</v>
      </c>
      <c r="U60" s="5">
        <v>0</v>
      </c>
      <c r="V60" s="5">
        <v>1</v>
      </c>
      <c r="W60" s="26"/>
    </row>
    <row r="61" spans="1:23" s="63" customFormat="1" ht="24.75" x14ac:dyDescent="0.25">
      <c r="A61" s="7" t="s">
        <v>146</v>
      </c>
      <c r="B61" s="10" t="s">
        <v>165</v>
      </c>
      <c r="C61" s="8">
        <v>7.9720000000000004</v>
      </c>
      <c r="D61" s="8">
        <v>11</v>
      </c>
      <c r="E61" s="37">
        <v>62</v>
      </c>
      <c r="F61" s="42">
        <f t="shared" si="4"/>
        <v>7.7772202709483187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9</v>
      </c>
      <c r="Q61" s="51">
        <f t="shared" si="5"/>
        <v>0.15</v>
      </c>
      <c r="R61" s="16">
        <f t="shared" si="6"/>
        <v>9</v>
      </c>
      <c r="S61" s="52">
        <f t="shared" si="7"/>
        <v>0.14516129032258066</v>
      </c>
      <c r="T61" s="5">
        <f t="shared" si="8"/>
        <v>1</v>
      </c>
      <c r="U61" s="5">
        <v>6</v>
      </c>
      <c r="V61" s="5">
        <v>2</v>
      </c>
      <c r="W61" s="26"/>
    </row>
    <row r="62" spans="1:23" s="63" customFormat="1" ht="24.75" x14ac:dyDescent="0.25">
      <c r="A62" s="7" t="s">
        <v>124</v>
      </c>
      <c r="B62" s="10" t="s">
        <v>166</v>
      </c>
      <c r="C62" s="8">
        <v>7.94</v>
      </c>
      <c r="D62" s="8">
        <v>24</v>
      </c>
      <c r="E62" s="37">
        <v>63</v>
      </c>
      <c r="F62" s="42">
        <f t="shared" si="4"/>
        <v>7.9345088161209061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9</v>
      </c>
      <c r="Q62" s="51">
        <f t="shared" si="5"/>
        <v>0.15</v>
      </c>
      <c r="R62" s="16">
        <f t="shared" si="6"/>
        <v>9</v>
      </c>
      <c r="S62" s="52">
        <f t="shared" si="7"/>
        <v>0.14285714285714285</v>
      </c>
      <c r="T62" s="5">
        <f t="shared" si="8"/>
        <v>1</v>
      </c>
      <c r="U62" s="5">
        <v>6</v>
      </c>
      <c r="V62" s="5">
        <v>2</v>
      </c>
      <c r="W62" s="26"/>
    </row>
    <row r="63" spans="1:23" ht="36.75" x14ac:dyDescent="0.25">
      <c r="A63" s="7" t="s">
        <v>125</v>
      </c>
      <c r="B63" s="10" t="s">
        <v>97</v>
      </c>
      <c r="C63" s="8">
        <v>14.68</v>
      </c>
      <c r="D63" s="8">
        <v>25</v>
      </c>
      <c r="E63" s="37">
        <v>38</v>
      </c>
      <c r="F63" s="42">
        <f t="shared" si="4"/>
        <v>2.588555858310627</v>
      </c>
      <c r="G63" s="12">
        <v>2</v>
      </c>
      <c r="H63" s="12">
        <v>8</v>
      </c>
      <c r="I63" s="12">
        <v>0</v>
      </c>
      <c r="J63" s="12">
        <v>1</v>
      </c>
      <c r="K63" s="12">
        <v>1</v>
      </c>
      <c r="L63" s="12">
        <v>2</v>
      </c>
      <c r="M63" s="12">
        <v>0</v>
      </c>
      <c r="N63" s="12">
        <v>1</v>
      </c>
      <c r="O63" s="12">
        <v>1</v>
      </c>
      <c r="P63" s="12">
        <v>3</v>
      </c>
      <c r="Q63" s="51">
        <f t="shared" si="5"/>
        <v>0.08</v>
      </c>
      <c r="R63" s="16">
        <f t="shared" si="6"/>
        <v>3</v>
      </c>
      <c r="S63" s="52">
        <f t="shared" si="7"/>
        <v>7.8947368421052627E-2</v>
      </c>
      <c r="T63" s="5">
        <f t="shared" si="8"/>
        <v>0</v>
      </c>
      <c r="U63" s="5">
        <v>2</v>
      </c>
      <c r="V63" s="5">
        <v>1</v>
      </c>
      <c r="W63" s="26"/>
    </row>
    <row r="64" spans="1:23" ht="36.75" x14ac:dyDescent="0.25">
      <c r="A64" s="7" t="s">
        <v>158</v>
      </c>
      <c r="B64" s="10" t="s">
        <v>98</v>
      </c>
      <c r="C64" s="8">
        <v>22.72</v>
      </c>
      <c r="D64" s="8">
        <v>48</v>
      </c>
      <c r="E64" s="37">
        <v>56</v>
      </c>
      <c r="F64" s="42">
        <f t="shared" si="4"/>
        <v>2.4647887323943665</v>
      </c>
      <c r="G64" s="12">
        <v>3</v>
      </c>
      <c r="H64" s="12">
        <v>6.25</v>
      </c>
      <c r="I64" s="12">
        <v>0</v>
      </c>
      <c r="J64" s="12">
        <v>2</v>
      </c>
      <c r="K64" s="12">
        <v>1</v>
      </c>
      <c r="L64" s="12">
        <v>3</v>
      </c>
      <c r="M64" s="12">
        <v>0</v>
      </c>
      <c r="N64" s="12">
        <v>2</v>
      </c>
      <c r="O64" s="12">
        <v>1</v>
      </c>
      <c r="P64" s="12">
        <v>4</v>
      </c>
      <c r="Q64" s="51">
        <f t="shared" si="5"/>
        <v>0.08</v>
      </c>
      <c r="R64" s="16">
        <f t="shared" si="6"/>
        <v>4</v>
      </c>
      <c r="S64" s="52">
        <f t="shared" si="7"/>
        <v>7.1428571428571425E-2</v>
      </c>
      <c r="T64" s="5">
        <f t="shared" si="8"/>
        <v>0</v>
      </c>
      <c r="U64" s="5">
        <v>2</v>
      </c>
      <c r="V64" s="5">
        <v>2</v>
      </c>
      <c r="W64" s="26"/>
    </row>
    <row r="65" spans="1:23" s="64" customFormat="1" ht="24.75" x14ac:dyDescent="0.25">
      <c r="A65" s="7" t="s">
        <v>126</v>
      </c>
      <c r="B65" s="10" t="s">
        <v>167</v>
      </c>
      <c r="C65" s="8">
        <v>12.250999999999999</v>
      </c>
      <c r="D65" s="8">
        <v>25</v>
      </c>
      <c r="E65" s="37">
        <v>0</v>
      </c>
      <c r="F65" s="42">
        <f t="shared" si="4"/>
        <v>0</v>
      </c>
      <c r="G65" s="12">
        <v>2</v>
      </c>
      <c r="H65" s="12">
        <v>8</v>
      </c>
      <c r="I65" s="12">
        <v>0</v>
      </c>
      <c r="J65" s="12">
        <v>1</v>
      </c>
      <c r="K65" s="12">
        <v>1</v>
      </c>
      <c r="L65" s="12">
        <v>2</v>
      </c>
      <c r="M65" s="12">
        <v>0</v>
      </c>
      <c r="N65" s="12">
        <v>1</v>
      </c>
      <c r="O65" s="12">
        <v>1</v>
      </c>
      <c r="P65" s="12">
        <v>0</v>
      </c>
      <c r="Q65" s="51">
        <v>0</v>
      </c>
      <c r="R65" s="16">
        <f t="shared" si="6"/>
        <v>0</v>
      </c>
      <c r="S65" s="52">
        <v>0</v>
      </c>
      <c r="T65" s="5">
        <f t="shared" si="8"/>
        <v>0</v>
      </c>
      <c r="U65" s="5">
        <v>0</v>
      </c>
      <c r="V65" s="5">
        <v>0</v>
      </c>
      <c r="W65" s="26"/>
    </row>
    <row r="66" spans="1:23" ht="36.75" x14ac:dyDescent="0.25">
      <c r="A66" s="7" t="s">
        <v>127</v>
      </c>
      <c r="B66" s="10" t="s">
        <v>99</v>
      </c>
      <c r="C66" s="8">
        <v>18.62</v>
      </c>
      <c r="D66" s="8">
        <v>30</v>
      </c>
      <c r="E66" s="37">
        <v>52</v>
      </c>
      <c r="F66" s="42">
        <f t="shared" si="4"/>
        <v>2.7926960257787323</v>
      </c>
      <c r="G66" s="12">
        <v>2</v>
      </c>
      <c r="H66" s="12">
        <v>6.66</v>
      </c>
      <c r="I66" s="12">
        <v>0</v>
      </c>
      <c r="J66" s="12">
        <v>1</v>
      </c>
      <c r="K66" s="12">
        <v>1</v>
      </c>
      <c r="L66" s="12">
        <v>2</v>
      </c>
      <c r="M66" s="12">
        <v>0</v>
      </c>
      <c r="N66" s="12">
        <v>1</v>
      </c>
      <c r="O66" s="12">
        <v>1</v>
      </c>
      <c r="P66" s="12">
        <v>4</v>
      </c>
      <c r="Q66" s="51">
        <f t="shared" si="5"/>
        <v>0.08</v>
      </c>
      <c r="R66" s="16">
        <f t="shared" si="6"/>
        <v>4</v>
      </c>
      <c r="S66" s="52">
        <f t="shared" si="7"/>
        <v>7.6923076923076927E-2</v>
      </c>
      <c r="T66" s="5">
        <f t="shared" si="8"/>
        <v>0</v>
      </c>
      <c r="U66" s="5">
        <v>2</v>
      </c>
      <c r="V66" s="5">
        <v>2</v>
      </c>
      <c r="W66" s="26"/>
    </row>
    <row r="67" spans="1:23" ht="36.75" x14ac:dyDescent="0.25">
      <c r="A67" s="7" t="s">
        <v>128</v>
      </c>
      <c r="B67" s="10" t="s">
        <v>100</v>
      </c>
      <c r="C67" s="8">
        <v>20.247</v>
      </c>
      <c r="D67" s="8">
        <v>35</v>
      </c>
      <c r="E67" s="37">
        <v>46</v>
      </c>
      <c r="F67" s="42">
        <f t="shared" si="4"/>
        <v>2.2719415222008199</v>
      </c>
      <c r="G67" s="12">
        <v>2</v>
      </c>
      <c r="H67" s="12">
        <v>5.71</v>
      </c>
      <c r="I67" s="12">
        <v>0</v>
      </c>
      <c r="J67" s="12">
        <v>1</v>
      </c>
      <c r="K67" s="12">
        <v>1</v>
      </c>
      <c r="L67" s="12">
        <v>2</v>
      </c>
      <c r="M67" s="12">
        <v>0</v>
      </c>
      <c r="N67" s="12">
        <v>1</v>
      </c>
      <c r="O67" s="12">
        <v>1</v>
      </c>
      <c r="P67" s="12">
        <v>3</v>
      </c>
      <c r="Q67" s="51">
        <f t="shared" si="5"/>
        <v>0.08</v>
      </c>
      <c r="R67" s="16">
        <f t="shared" si="6"/>
        <v>3</v>
      </c>
      <c r="S67" s="52">
        <f t="shared" si="7"/>
        <v>6.5217391304347824E-2</v>
      </c>
      <c r="T67" s="5">
        <f t="shared" si="8"/>
        <v>0</v>
      </c>
      <c r="U67" s="5">
        <v>2</v>
      </c>
      <c r="V67" s="5">
        <v>1</v>
      </c>
      <c r="W67" s="26"/>
    </row>
    <row r="68" spans="1:23" ht="36.75" x14ac:dyDescent="0.25">
      <c r="A68" s="7" t="s">
        <v>159</v>
      </c>
      <c r="B68" s="10" t="s">
        <v>101</v>
      </c>
      <c r="C68" s="8">
        <v>19.492000000000001</v>
      </c>
      <c r="D68" s="8">
        <v>43</v>
      </c>
      <c r="E68" s="37">
        <v>76</v>
      </c>
      <c r="F68" s="42">
        <f t="shared" si="4"/>
        <v>3.8990355017443052</v>
      </c>
      <c r="G68" s="12">
        <v>3</v>
      </c>
      <c r="H68" s="12">
        <v>6.67</v>
      </c>
      <c r="I68" s="12">
        <v>0</v>
      </c>
      <c r="J68" s="12">
        <v>2</v>
      </c>
      <c r="K68" s="12">
        <v>1</v>
      </c>
      <c r="L68" s="12">
        <v>1</v>
      </c>
      <c r="M68" s="12">
        <v>0</v>
      </c>
      <c r="N68" s="12">
        <v>1</v>
      </c>
      <c r="O68" s="12">
        <v>0</v>
      </c>
      <c r="P68" s="12">
        <v>9</v>
      </c>
      <c r="Q68" s="51">
        <f t="shared" si="5"/>
        <v>0.12</v>
      </c>
      <c r="R68" s="16">
        <f t="shared" si="6"/>
        <v>9</v>
      </c>
      <c r="S68" s="52">
        <f t="shared" si="7"/>
        <v>0.11842105263157894</v>
      </c>
      <c r="T68" s="5">
        <f t="shared" si="8"/>
        <v>1</v>
      </c>
      <c r="U68" s="5">
        <f t="shared" si="9"/>
        <v>6</v>
      </c>
      <c r="V68" s="5">
        <v>2</v>
      </c>
      <c r="W68" s="26"/>
    </row>
    <row r="69" spans="1:23" s="64" customFormat="1" ht="24.75" x14ac:dyDescent="0.25">
      <c r="A69" s="7" t="s">
        <v>129</v>
      </c>
      <c r="B69" s="10" t="s">
        <v>154</v>
      </c>
      <c r="C69" s="8">
        <v>10.278</v>
      </c>
      <c r="D69" s="8">
        <v>23</v>
      </c>
      <c r="E69" s="37">
        <v>0</v>
      </c>
      <c r="F69" s="42">
        <f t="shared" si="4"/>
        <v>0</v>
      </c>
      <c r="G69" s="12">
        <v>1</v>
      </c>
      <c r="H69" s="12">
        <v>4.3499999999999996</v>
      </c>
      <c r="I69" s="12">
        <v>0</v>
      </c>
      <c r="J69" s="12">
        <v>0</v>
      </c>
      <c r="K69" s="12">
        <v>1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51">
        <v>0</v>
      </c>
      <c r="R69" s="16">
        <f t="shared" si="6"/>
        <v>0</v>
      </c>
      <c r="S69" s="52">
        <v>0</v>
      </c>
      <c r="T69" s="5">
        <f t="shared" si="8"/>
        <v>0</v>
      </c>
      <c r="U69" s="5">
        <v>0</v>
      </c>
      <c r="V69" s="5">
        <v>0</v>
      </c>
      <c r="W69" s="26"/>
    </row>
    <row r="70" spans="1:23" ht="36.75" x14ac:dyDescent="0.25">
      <c r="A70" s="7" t="s">
        <v>130</v>
      </c>
      <c r="B70" s="10" t="s">
        <v>102</v>
      </c>
      <c r="C70" s="8">
        <v>9.5809999999999995</v>
      </c>
      <c r="D70" s="8">
        <v>18</v>
      </c>
      <c r="E70" s="37">
        <v>33</v>
      </c>
      <c r="F70" s="42">
        <f t="shared" si="4"/>
        <v>3.4443168771526982</v>
      </c>
      <c r="G70" s="12">
        <v>1</v>
      </c>
      <c r="H70" s="12">
        <v>5.55</v>
      </c>
      <c r="I70" s="12">
        <v>0</v>
      </c>
      <c r="J70" s="12">
        <v>0</v>
      </c>
      <c r="K70" s="12">
        <v>1</v>
      </c>
      <c r="L70" s="12">
        <v>0</v>
      </c>
      <c r="M70" s="12">
        <v>0</v>
      </c>
      <c r="N70" s="12">
        <v>0</v>
      </c>
      <c r="O70" s="12">
        <v>0</v>
      </c>
      <c r="P70" s="12">
        <v>3</v>
      </c>
      <c r="Q70" s="51">
        <f t="shared" si="5"/>
        <v>0.12</v>
      </c>
      <c r="R70" s="16">
        <f t="shared" si="6"/>
        <v>3</v>
      </c>
      <c r="S70" s="52">
        <f t="shared" si="7"/>
        <v>9.0909090909090912E-2</v>
      </c>
      <c r="T70" s="5">
        <f t="shared" si="8"/>
        <v>0</v>
      </c>
      <c r="U70" s="5">
        <v>2</v>
      </c>
      <c r="V70" s="5">
        <v>1</v>
      </c>
      <c r="W70" s="26"/>
    </row>
    <row r="71" spans="1:23" ht="36.75" x14ac:dyDescent="0.25">
      <c r="A71" s="7" t="s">
        <v>131</v>
      </c>
      <c r="B71" s="10" t="s">
        <v>103</v>
      </c>
      <c r="C71" s="8">
        <v>20.251000000000001</v>
      </c>
      <c r="D71" s="8">
        <v>20</v>
      </c>
      <c r="E71" s="37">
        <v>20</v>
      </c>
      <c r="F71" s="42">
        <f t="shared" si="4"/>
        <v>0.98760555034319286</v>
      </c>
      <c r="G71" s="12">
        <v>1</v>
      </c>
      <c r="H71" s="12">
        <v>5</v>
      </c>
      <c r="I71" s="12">
        <v>0</v>
      </c>
      <c r="J71" s="12">
        <v>0</v>
      </c>
      <c r="K71" s="12">
        <v>1</v>
      </c>
      <c r="L71" s="12">
        <v>1</v>
      </c>
      <c r="M71" s="12">
        <v>0</v>
      </c>
      <c r="N71" s="12">
        <v>0</v>
      </c>
      <c r="O71" s="12">
        <v>1</v>
      </c>
      <c r="P71" s="12">
        <f t="shared" ref="P71" si="10">IF($F71&lt;=1,$E71*0.05,IF(AND($F71&gt;1,$F71&lt;=3),$E71*0.08,IF(AND($F71&gt;3,$F71&lt;=6),$E71*0.12,IF(AND($F71&gt;6,$F71&lt;=9),$E71*0.15,IF(AND($F71&gt;9,$F71&lt;=12),$E71*0.18,IF($F71&gt;12,$E71*0.2,0))))))</f>
        <v>1</v>
      </c>
      <c r="Q71" s="51">
        <f t="shared" si="5"/>
        <v>0.05</v>
      </c>
      <c r="R71" s="16">
        <f t="shared" si="6"/>
        <v>1</v>
      </c>
      <c r="S71" s="52">
        <f t="shared" si="7"/>
        <v>0.05</v>
      </c>
      <c r="T71" s="5">
        <f t="shared" si="8"/>
        <v>0</v>
      </c>
      <c r="U71" s="5">
        <v>0</v>
      </c>
      <c r="V71" s="5">
        <v>1</v>
      </c>
      <c r="W71" s="26"/>
    </row>
    <row r="72" spans="1:23" ht="36.75" x14ac:dyDescent="0.25">
      <c r="A72" s="7" t="s">
        <v>132</v>
      </c>
      <c r="B72" s="10" t="s">
        <v>104</v>
      </c>
      <c r="C72" s="8">
        <v>12.74</v>
      </c>
      <c r="D72" s="8">
        <v>33</v>
      </c>
      <c r="E72" s="37">
        <v>84</v>
      </c>
      <c r="F72" s="42">
        <f t="shared" si="4"/>
        <v>6.5934065934065931</v>
      </c>
      <c r="G72" s="12">
        <v>2</v>
      </c>
      <c r="H72" s="12">
        <v>6.06</v>
      </c>
      <c r="I72" s="12">
        <v>0</v>
      </c>
      <c r="J72" s="12">
        <v>1</v>
      </c>
      <c r="K72" s="12">
        <v>1</v>
      </c>
      <c r="L72" s="12">
        <v>2</v>
      </c>
      <c r="M72" s="12">
        <v>0</v>
      </c>
      <c r="N72" s="12">
        <v>1</v>
      </c>
      <c r="O72" s="12">
        <v>1</v>
      </c>
      <c r="P72" s="12">
        <v>12</v>
      </c>
      <c r="Q72" s="51">
        <f t="shared" si="5"/>
        <v>0.15</v>
      </c>
      <c r="R72" s="16">
        <f t="shared" si="6"/>
        <v>12</v>
      </c>
      <c r="S72" s="52">
        <f t="shared" si="7"/>
        <v>0.14285714285714285</v>
      </c>
      <c r="T72" s="5">
        <f t="shared" si="8"/>
        <v>1</v>
      </c>
      <c r="U72" s="5">
        <v>8</v>
      </c>
      <c r="V72" s="5">
        <v>3</v>
      </c>
      <c r="W72" s="26"/>
    </row>
    <row r="73" spans="1:23" ht="36.75" x14ac:dyDescent="0.25">
      <c r="A73" s="7" t="s">
        <v>133</v>
      </c>
      <c r="B73" s="10" t="s">
        <v>105</v>
      </c>
      <c r="C73" s="8">
        <v>34.408000000000001</v>
      </c>
      <c r="D73" s="8">
        <v>28</v>
      </c>
      <c r="E73" s="37">
        <v>62</v>
      </c>
      <c r="F73" s="42">
        <f t="shared" si="4"/>
        <v>1.8019065333643338</v>
      </c>
      <c r="G73" s="12">
        <v>1</v>
      </c>
      <c r="H73" s="12">
        <v>3.57</v>
      </c>
      <c r="I73" s="12">
        <v>0</v>
      </c>
      <c r="J73" s="12">
        <v>0</v>
      </c>
      <c r="K73" s="12">
        <v>1</v>
      </c>
      <c r="L73" s="12">
        <v>1</v>
      </c>
      <c r="M73" s="12">
        <v>0</v>
      </c>
      <c r="N73" s="12">
        <v>0</v>
      </c>
      <c r="O73" s="12">
        <v>1</v>
      </c>
      <c r="P73" s="12">
        <v>4</v>
      </c>
      <c r="Q73" s="51">
        <f t="shared" si="5"/>
        <v>0.08</v>
      </c>
      <c r="R73" s="16">
        <f t="shared" si="6"/>
        <v>4</v>
      </c>
      <c r="S73" s="52">
        <f t="shared" si="7"/>
        <v>6.4516129032258063E-2</v>
      </c>
      <c r="T73" s="5">
        <f t="shared" si="8"/>
        <v>0</v>
      </c>
      <c r="U73" s="5">
        <v>2</v>
      </c>
      <c r="V73" s="5">
        <v>2</v>
      </c>
      <c r="W73" s="26"/>
    </row>
    <row r="74" spans="1:23" ht="36.75" x14ac:dyDescent="0.25">
      <c r="A74" s="7" t="s">
        <v>134</v>
      </c>
      <c r="B74" s="10" t="s">
        <v>106</v>
      </c>
      <c r="C74" s="8">
        <v>12.932</v>
      </c>
      <c r="D74" s="8">
        <v>54</v>
      </c>
      <c r="E74" s="37">
        <v>44</v>
      </c>
      <c r="F74" s="42">
        <f t="shared" si="4"/>
        <v>3.4024126198577171</v>
      </c>
      <c r="G74" s="12">
        <v>6</v>
      </c>
      <c r="H74" s="12">
        <v>11.1</v>
      </c>
      <c r="I74" s="12">
        <v>0</v>
      </c>
      <c r="J74" s="12">
        <v>4</v>
      </c>
      <c r="K74" s="12">
        <v>2</v>
      </c>
      <c r="L74" s="12">
        <v>0</v>
      </c>
      <c r="M74" s="12">
        <v>0</v>
      </c>
      <c r="N74" s="12">
        <v>0</v>
      </c>
      <c r="O74" s="12">
        <v>0</v>
      </c>
      <c r="P74" s="12">
        <v>5</v>
      </c>
      <c r="Q74" s="51">
        <f t="shared" si="5"/>
        <v>0.12</v>
      </c>
      <c r="R74" s="16">
        <f t="shared" si="6"/>
        <v>5</v>
      </c>
      <c r="S74" s="52">
        <f t="shared" si="7"/>
        <v>0.11363636363636363</v>
      </c>
      <c r="T74" s="5">
        <f t="shared" si="8"/>
        <v>0</v>
      </c>
      <c r="U74" s="5">
        <v>3</v>
      </c>
      <c r="V74" s="5">
        <v>2</v>
      </c>
      <c r="W74" s="26"/>
    </row>
    <row r="75" spans="1:23" ht="36.75" x14ac:dyDescent="0.25">
      <c r="A75" s="7" t="s">
        <v>135</v>
      </c>
      <c r="B75" s="10" t="s">
        <v>107</v>
      </c>
      <c r="C75" s="8">
        <v>27.66</v>
      </c>
      <c r="D75" s="8">
        <v>69</v>
      </c>
      <c r="E75" s="37">
        <v>83</v>
      </c>
      <c r="F75" s="42">
        <f t="shared" si="4"/>
        <v>3.0007230657989878</v>
      </c>
      <c r="G75" s="12">
        <v>5</v>
      </c>
      <c r="H75" s="12">
        <v>7.25</v>
      </c>
      <c r="I75" s="12">
        <v>0</v>
      </c>
      <c r="J75" s="12">
        <v>4</v>
      </c>
      <c r="K75" s="12">
        <v>1</v>
      </c>
      <c r="L75" s="12">
        <v>0</v>
      </c>
      <c r="M75" s="12">
        <v>0</v>
      </c>
      <c r="N75" s="12">
        <v>0</v>
      </c>
      <c r="O75" s="12">
        <v>0</v>
      </c>
      <c r="P75" s="12">
        <v>9</v>
      </c>
      <c r="Q75" s="51">
        <f t="shared" si="5"/>
        <v>0.12</v>
      </c>
      <c r="R75" s="16">
        <f t="shared" si="6"/>
        <v>9</v>
      </c>
      <c r="S75" s="52">
        <f t="shared" si="7"/>
        <v>0.10843373493975904</v>
      </c>
      <c r="T75" s="5">
        <f t="shared" si="8"/>
        <v>1</v>
      </c>
      <c r="U75" s="5">
        <f t="shared" si="9"/>
        <v>6</v>
      </c>
      <c r="V75" s="5">
        <v>2</v>
      </c>
      <c r="W75" s="26"/>
    </row>
    <row r="76" spans="1:23" ht="36.75" x14ac:dyDescent="0.25">
      <c r="A76" s="7" t="s">
        <v>136</v>
      </c>
      <c r="B76" s="10" t="s">
        <v>108</v>
      </c>
      <c r="C76" s="8">
        <v>15.72</v>
      </c>
      <c r="D76" s="8">
        <v>34</v>
      </c>
      <c r="E76" s="37">
        <v>56</v>
      </c>
      <c r="F76" s="42">
        <f t="shared" si="4"/>
        <v>3.5623409669211195</v>
      </c>
      <c r="G76" s="12">
        <v>2</v>
      </c>
      <c r="H76" s="12">
        <v>5.88</v>
      </c>
      <c r="I76" s="12">
        <v>0</v>
      </c>
      <c r="J76" s="12">
        <v>1</v>
      </c>
      <c r="K76" s="12">
        <v>1</v>
      </c>
      <c r="L76" s="12">
        <v>2</v>
      </c>
      <c r="M76" s="12">
        <v>0</v>
      </c>
      <c r="N76" s="12">
        <v>1</v>
      </c>
      <c r="O76" s="12">
        <v>1</v>
      </c>
      <c r="P76" s="12">
        <v>6</v>
      </c>
      <c r="Q76" s="51">
        <f t="shared" si="5"/>
        <v>0.12</v>
      </c>
      <c r="R76" s="16">
        <f t="shared" si="6"/>
        <v>6</v>
      </c>
      <c r="S76" s="52">
        <f t="shared" si="7"/>
        <v>0.10714285714285714</v>
      </c>
      <c r="T76" s="5">
        <f t="shared" si="8"/>
        <v>0</v>
      </c>
      <c r="U76" s="5">
        <v>4</v>
      </c>
      <c r="V76" s="5">
        <v>2</v>
      </c>
      <c r="W76" s="26"/>
    </row>
    <row r="77" spans="1:23" ht="36.75" x14ac:dyDescent="0.25">
      <c r="A77" s="7" t="s">
        <v>137</v>
      </c>
      <c r="B77" s="10" t="s">
        <v>109</v>
      </c>
      <c r="C77" s="8">
        <v>42.37</v>
      </c>
      <c r="D77" s="8">
        <v>105</v>
      </c>
      <c r="E77" s="37">
        <v>77</v>
      </c>
      <c r="F77" s="42">
        <f t="shared" si="4"/>
        <v>1.8173235780033044</v>
      </c>
      <c r="G77" s="12">
        <v>8</v>
      </c>
      <c r="H77" s="12">
        <v>7.62</v>
      </c>
      <c r="I77" s="12">
        <v>1</v>
      </c>
      <c r="J77" s="12">
        <v>5</v>
      </c>
      <c r="K77" s="12">
        <v>2</v>
      </c>
      <c r="L77" s="12">
        <v>4</v>
      </c>
      <c r="M77" s="12">
        <v>1</v>
      </c>
      <c r="N77" s="12">
        <v>1</v>
      </c>
      <c r="O77" s="12">
        <v>2</v>
      </c>
      <c r="P77" s="12">
        <v>6</v>
      </c>
      <c r="Q77" s="51">
        <f t="shared" si="5"/>
        <v>0.08</v>
      </c>
      <c r="R77" s="16">
        <f t="shared" si="6"/>
        <v>6</v>
      </c>
      <c r="S77" s="52">
        <f t="shared" si="7"/>
        <v>7.792207792207792E-2</v>
      </c>
      <c r="T77" s="5">
        <f t="shared" si="8"/>
        <v>0</v>
      </c>
      <c r="U77" s="5">
        <f t="shared" si="9"/>
        <v>4</v>
      </c>
      <c r="V77" s="5">
        <v>2</v>
      </c>
      <c r="W77" s="26"/>
    </row>
    <row r="78" spans="1:23" ht="36.75" x14ac:dyDescent="0.25">
      <c r="A78" s="7" t="s">
        <v>138</v>
      </c>
      <c r="B78" s="10" t="s">
        <v>110</v>
      </c>
      <c r="C78" s="8">
        <v>15.71</v>
      </c>
      <c r="D78" s="8">
        <v>28</v>
      </c>
      <c r="E78" s="37">
        <v>43</v>
      </c>
      <c r="F78" s="42">
        <f t="shared" si="4"/>
        <v>2.737110120942075</v>
      </c>
      <c r="G78" s="12">
        <v>2</v>
      </c>
      <c r="H78" s="12">
        <v>7.14</v>
      </c>
      <c r="I78" s="12">
        <v>0</v>
      </c>
      <c r="J78" s="12">
        <v>1</v>
      </c>
      <c r="K78" s="12">
        <v>1</v>
      </c>
      <c r="L78" s="12">
        <v>2</v>
      </c>
      <c r="M78" s="12">
        <v>0</v>
      </c>
      <c r="N78" s="12">
        <v>1</v>
      </c>
      <c r="O78" s="12">
        <v>1</v>
      </c>
      <c r="P78" s="12">
        <v>3</v>
      </c>
      <c r="Q78" s="51">
        <f t="shared" si="5"/>
        <v>0.08</v>
      </c>
      <c r="R78" s="16">
        <f t="shared" si="6"/>
        <v>3</v>
      </c>
      <c r="S78" s="52">
        <f t="shared" si="7"/>
        <v>6.9767441860465115E-2</v>
      </c>
      <c r="T78" s="5">
        <f t="shared" si="8"/>
        <v>0</v>
      </c>
      <c r="U78" s="5">
        <v>2</v>
      </c>
      <c r="V78" s="5">
        <v>1</v>
      </c>
      <c r="W78" s="26"/>
    </row>
    <row r="79" spans="1:23" ht="24.75" x14ac:dyDescent="0.25">
      <c r="A79" s="7" t="s">
        <v>160</v>
      </c>
      <c r="B79" s="10" t="s">
        <v>111</v>
      </c>
      <c r="C79" s="8">
        <v>16.920000000000002</v>
      </c>
      <c r="D79" s="8">
        <v>38</v>
      </c>
      <c r="E79" s="37">
        <v>42</v>
      </c>
      <c r="F79" s="42">
        <f t="shared" si="4"/>
        <v>2.4822695035460991</v>
      </c>
      <c r="G79" s="12">
        <v>3</v>
      </c>
      <c r="H79" s="12">
        <v>7.78</v>
      </c>
      <c r="I79" s="12">
        <v>0</v>
      </c>
      <c r="J79" s="12">
        <v>2</v>
      </c>
      <c r="K79" s="12">
        <v>1</v>
      </c>
      <c r="L79" s="12">
        <v>3</v>
      </c>
      <c r="M79" s="12">
        <v>0</v>
      </c>
      <c r="N79" s="12">
        <v>2</v>
      </c>
      <c r="O79" s="12">
        <v>1</v>
      </c>
      <c r="P79" s="12">
        <v>3</v>
      </c>
      <c r="Q79" s="51">
        <f t="shared" si="5"/>
        <v>0.08</v>
      </c>
      <c r="R79" s="16">
        <f t="shared" si="6"/>
        <v>3</v>
      </c>
      <c r="S79" s="52">
        <f t="shared" si="7"/>
        <v>7.1428571428571425E-2</v>
      </c>
      <c r="T79" s="5">
        <f t="shared" si="8"/>
        <v>0</v>
      </c>
      <c r="U79" s="5">
        <f t="shared" si="9"/>
        <v>2</v>
      </c>
      <c r="V79" s="5">
        <v>1</v>
      </c>
      <c r="W79" s="26"/>
    </row>
    <row r="80" spans="1:23" ht="33" customHeight="1" x14ac:dyDescent="0.25">
      <c r="A80" s="7">
        <v>43</v>
      </c>
      <c r="B80" s="10" t="s">
        <v>139</v>
      </c>
      <c r="C80" s="8">
        <f>SUM(C53:C79)</f>
        <v>469.29800000000006</v>
      </c>
      <c r="D80" s="8">
        <f>SUM(D53:D79)</f>
        <v>906</v>
      </c>
      <c r="E80" s="37">
        <f>SUM(E53:E79)</f>
        <v>1196</v>
      </c>
      <c r="F80" s="42">
        <f t="shared" si="4"/>
        <v>2.5484873150961644</v>
      </c>
      <c r="G80" s="67">
        <f>SUM(G53:G79)</f>
        <v>61</v>
      </c>
      <c r="H80" s="12">
        <v>7.9</v>
      </c>
      <c r="I80" s="12">
        <f t="shared" ref="I80:P80" si="11">SUM(I53:I79)</f>
        <v>1</v>
      </c>
      <c r="J80" s="12">
        <f t="shared" si="11"/>
        <v>33</v>
      </c>
      <c r="K80" s="68">
        <f t="shared" si="11"/>
        <v>27</v>
      </c>
      <c r="L80" s="12">
        <f>SUM(L53:L79)</f>
        <v>34</v>
      </c>
      <c r="M80" s="12">
        <f t="shared" si="11"/>
        <v>1</v>
      </c>
      <c r="N80" s="12">
        <f>SUM(N53:N79)</f>
        <v>17</v>
      </c>
      <c r="O80" s="12">
        <f>SUM(O53:O79)</f>
        <v>16</v>
      </c>
      <c r="P80" s="12">
        <f t="shared" si="11"/>
        <v>114</v>
      </c>
      <c r="Q80" s="51">
        <v>0</v>
      </c>
      <c r="R80" s="16">
        <f t="shared" si="6"/>
        <v>114</v>
      </c>
      <c r="S80" s="52">
        <f t="shared" si="7"/>
        <v>9.5317725752508367E-2</v>
      </c>
      <c r="T80" s="5">
        <f>SUM(T53:T79)</f>
        <v>5</v>
      </c>
      <c r="U80" s="5">
        <f>SUM(U53:U79)</f>
        <v>70</v>
      </c>
      <c r="V80" s="5">
        <f>SUM(V53:V79)</f>
        <v>39</v>
      </c>
      <c r="W80" s="26"/>
    </row>
    <row r="81" spans="1:23" ht="16.5" customHeight="1" x14ac:dyDescent="0.25">
      <c r="A81" s="18"/>
      <c r="B81" s="18" t="s">
        <v>56</v>
      </c>
      <c r="C81" s="18">
        <v>1847.5730000000001</v>
      </c>
      <c r="D81" s="18">
        <v>10206</v>
      </c>
      <c r="E81" s="18">
        <v>10882</v>
      </c>
      <c r="F81" s="18" t="s">
        <v>57</v>
      </c>
      <c r="G81" s="18">
        <v>1013</v>
      </c>
      <c r="H81" s="44">
        <v>10.065410524260471</v>
      </c>
      <c r="I81" s="18">
        <f>SUM(I53:I79)</f>
        <v>1</v>
      </c>
      <c r="J81" s="18">
        <f t="shared" ref="J81:O81" si="12">SUM(J12:J52)</f>
        <v>0</v>
      </c>
      <c r="K81" s="18">
        <f t="shared" si="12"/>
        <v>0</v>
      </c>
      <c r="L81" s="18">
        <v>910</v>
      </c>
      <c r="M81" s="18">
        <v>67</v>
      </c>
      <c r="N81" s="18">
        <f t="shared" si="12"/>
        <v>636</v>
      </c>
      <c r="O81" s="18">
        <f t="shared" si="12"/>
        <v>174</v>
      </c>
      <c r="P81" s="18">
        <v>1492</v>
      </c>
      <c r="Q81" s="45" t="s">
        <v>55</v>
      </c>
      <c r="R81" s="18">
        <v>1197</v>
      </c>
      <c r="S81" s="46" t="s">
        <v>55</v>
      </c>
      <c r="T81" s="18">
        <v>5</v>
      </c>
      <c r="U81" s="18">
        <v>70</v>
      </c>
      <c r="V81" s="18">
        <v>39</v>
      </c>
      <c r="W81" s="26"/>
    </row>
    <row r="82" spans="1:23" s="19" customFormat="1" ht="25.5" customHeight="1" x14ac:dyDescent="0.25">
      <c r="A82" s="22"/>
      <c r="B82" s="22"/>
      <c r="C82" s="22"/>
      <c r="D82" s="22"/>
      <c r="E82" s="22"/>
      <c r="F82" s="22"/>
      <c r="G82" s="22"/>
      <c r="H82" s="133"/>
      <c r="I82" s="133"/>
      <c r="J82" s="133"/>
      <c r="K82" s="133"/>
      <c r="L82" s="133"/>
      <c r="M82" s="133"/>
      <c r="N82" s="133"/>
      <c r="O82" s="133"/>
      <c r="P82" s="22"/>
      <c r="Q82" s="22"/>
      <c r="R82" s="22"/>
      <c r="S82" s="49"/>
      <c r="T82" s="49"/>
      <c r="U82" s="23"/>
      <c r="V82" s="23"/>
      <c r="W82" s="23"/>
    </row>
    <row r="83" spans="1:23" s="19" customFormat="1" ht="33" customHeight="1" x14ac:dyDescent="0.25">
      <c r="A83" s="22"/>
      <c r="B83" s="50" t="s">
        <v>58</v>
      </c>
      <c r="C83" s="134" t="s">
        <v>60</v>
      </c>
      <c r="D83" s="134"/>
      <c r="E83" s="134"/>
      <c r="F83" s="134"/>
      <c r="G83" s="90"/>
      <c r="H83" s="90"/>
      <c r="I83" s="90"/>
      <c r="J83" s="98" t="s">
        <v>144</v>
      </c>
      <c r="K83" s="98"/>
      <c r="L83" s="98"/>
      <c r="M83" s="135" t="s">
        <v>145</v>
      </c>
      <c r="N83" s="135"/>
      <c r="O83" s="135"/>
      <c r="P83" s="135"/>
      <c r="Q83" s="135"/>
      <c r="R83" s="22"/>
      <c r="S83" s="49"/>
      <c r="T83" s="49"/>
      <c r="U83" s="23"/>
      <c r="V83" s="23"/>
      <c r="W83" s="23"/>
    </row>
    <row r="84" spans="1:23" s="19" customFormat="1" ht="25.5" customHeight="1" x14ac:dyDescent="0.25">
      <c r="A84" s="22"/>
      <c r="B84"/>
      <c r="C84" s="88" t="s">
        <v>59</v>
      </c>
      <c r="D84" s="88"/>
      <c r="E84" s="88"/>
      <c r="F84" s="88"/>
      <c r="G84" s="88" t="s">
        <v>61</v>
      </c>
      <c r="H84" s="88"/>
      <c r="I84" s="88"/>
      <c r="J84" s="93" t="s">
        <v>62</v>
      </c>
      <c r="K84" s="93"/>
      <c r="L84" s="93"/>
      <c r="M84" s="1"/>
      <c r="N84" s="1"/>
      <c r="O84" s="22"/>
      <c r="P84" s="22"/>
      <c r="Q84" s="22"/>
      <c r="R84" s="22"/>
      <c r="S84" s="49"/>
      <c r="T84" s="49"/>
      <c r="U84" s="23"/>
      <c r="V84" s="23"/>
      <c r="W84" s="23"/>
    </row>
  </sheetData>
  <mergeCells count="38">
    <mergeCell ref="C84:F84"/>
    <mergeCell ref="G84:I84"/>
    <mergeCell ref="J84:L84"/>
    <mergeCell ref="Q8:Q10"/>
    <mergeCell ref="R8:R10"/>
    <mergeCell ref="H82:O82"/>
    <mergeCell ref="C83:F83"/>
    <mergeCell ref="G83:I83"/>
    <mergeCell ref="J83:L83"/>
    <mergeCell ref="M83:Q83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</mergeCells>
  <phoneticPr fontId="23" type="noConversion"/>
  <printOptions horizontalCentered="1"/>
  <pageMargins left="0.23622047244094491" right="0.23622047244094491" top="0.15748031496062992" bottom="0.15748031496062992" header="0.31496062992125984" footer="0.31496062992125984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7"/>
  <sheetViews>
    <sheetView view="pageBreakPreview" zoomScale="90" zoomScaleNormal="100" zoomScaleSheetLayoutView="90" workbookViewId="0">
      <selection activeCell="E10" sqref="E10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5.42578125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x14ac:dyDescent="0.25">
      <c r="A1" s="90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4"/>
    </row>
    <row r="2" spans="1:5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4"/>
    </row>
    <row r="3" spans="1:51" ht="15.75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x14ac:dyDescent="0.25">
      <c r="A4" s="99" t="s">
        <v>87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3" t="s">
        <v>14</v>
      </c>
      <c r="B6" s="137" t="s">
        <v>15</v>
      </c>
      <c r="C6" s="104" t="s">
        <v>71</v>
      </c>
      <c r="D6" s="103" t="s">
        <v>73</v>
      </c>
      <c r="E6" s="104"/>
      <c r="F6" s="109" t="s">
        <v>63</v>
      </c>
      <c r="G6" s="112" t="s">
        <v>2</v>
      </c>
      <c r="H6" s="144"/>
      <c r="I6" s="144"/>
      <c r="J6" s="144"/>
      <c r="K6" s="144"/>
      <c r="L6" s="144"/>
      <c r="M6" s="144"/>
      <c r="N6" s="144"/>
      <c r="O6" s="14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5"/>
      <c r="B7" s="137"/>
      <c r="C7" s="106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5"/>
      <c r="B8" s="137"/>
      <c r="C8" s="106"/>
      <c r="D8" s="105"/>
      <c r="E8" s="106"/>
      <c r="F8" s="110"/>
      <c r="G8" s="121" t="s">
        <v>9</v>
      </c>
      <c r="H8" s="121" t="s">
        <v>10</v>
      </c>
      <c r="I8" s="140" t="s">
        <v>18</v>
      </c>
      <c r="J8" s="140"/>
      <c r="K8" s="140"/>
      <c r="L8" s="121" t="s">
        <v>21</v>
      </c>
      <c r="M8" s="140" t="s">
        <v>18</v>
      </c>
      <c r="N8" s="140"/>
      <c r="O8" s="140"/>
      <c r="P8" s="124" t="s">
        <v>9</v>
      </c>
      <c r="Q8" s="130" t="s">
        <v>10</v>
      </c>
      <c r="R8" s="127" t="s">
        <v>9</v>
      </c>
      <c r="S8" s="127" t="s">
        <v>10</v>
      </c>
      <c r="T8" s="137" t="s">
        <v>18</v>
      </c>
      <c r="U8" s="137"/>
      <c r="V8" s="137"/>
    </row>
    <row r="9" spans="1:51" ht="52.5" customHeight="1" x14ac:dyDescent="0.25">
      <c r="A9" s="105"/>
      <c r="B9" s="137"/>
      <c r="C9" s="106"/>
      <c r="D9" s="107"/>
      <c r="E9" s="108"/>
      <c r="F9" s="110"/>
      <c r="G9" s="122"/>
      <c r="H9" s="122"/>
      <c r="I9" s="138" t="s">
        <v>12</v>
      </c>
      <c r="J9" s="139"/>
      <c r="K9" s="122" t="s">
        <v>13</v>
      </c>
      <c r="L9" s="122"/>
      <c r="M9" s="138" t="s">
        <v>12</v>
      </c>
      <c r="N9" s="139"/>
      <c r="O9" s="122" t="s">
        <v>13</v>
      </c>
      <c r="P9" s="126"/>
      <c r="Q9" s="131"/>
      <c r="R9" s="128"/>
      <c r="S9" s="128"/>
      <c r="T9" s="107" t="s">
        <v>12</v>
      </c>
      <c r="U9" s="108"/>
      <c r="V9" s="126" t="s">
        <v>13</v>
      </c>
    </row>
    <row r="10" spans="1:51" ht="123" customHeight="1" x14ac:dyDescent="0.25">
      <c r="A10" s="107"/>
      <c r="B10" s="137"/>
      <c r="C10" s="108"/>
      <c r="D10" s="2">
        <v>2025</v>
      </c>
      <c r="E10" s="2">
        <v>2026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53.25" customHeight="1" x14ac:dyDescent="0.25">
      <c r="A12" s="7">
        <v>1</v>
      </c>
      <c r="B12" s="10" t="s">
        <v>50</v>
      </c>
      <c r="C12" s="8">
        <v>18.93</v>
      </c>
      <c r="D12" s="5">
        <v>26</v>
      </c>
      <c r="E12" s="53">
        <v>28</v>
      </c>
      <c r="F12" s="42">
        <f t="shared" ref="F12" si="0">E12/C12</f>
        <v>1.4791336502905441</v>
      </c>
      <c r="G12" s="12">
        <v>2</v>
      </c>
      <c r="H12" s="12">
        <v>7.6</v>
      </c>
      <c r="I12" s="12">
        <v>0</v>
      </c>
      <c r="J12" s="12">
        <v>0</v>
      </c>
      <c r="K12" s="12">
        <v>0</v>
      </c>
      <c r="L12" s="12">
        <v>2</v>
      </c>
      <c r="M12" s="12">
        <v>0</v>
      </c>
      <c r="N12" s="12">
        <v>2</v>
      </c>
      <c r="O12" s="12">
        <v>0</v>
      </c>
      <c r="P12" s="12">
        <v>2</v>
      </c>
      <c r="Q12" s="51">
        <f t="shared" ref="Q12" si="1">IF($F12&lt;=1,5%,IF(AND($F12&gt;1,$F12&lt;=3),8%,IF(AND($F12&gt;3,$F12&lt;=6),12%,IF(AND($F12&gt;6,$F12&lt;=9),15%,IF(AND($F12&gt;9,$F12&lt;=12),18%,IF($F12&gt;12,20%,0))))))</f>
        <v>0.08</v>
      </c>
      <c r="R12" s="16">
        <f t="shared" ref="R12" si="2">ROUNDDOWN(P12,0)</f>
        <v>2</v>
      </c>
      <c r="S12" s="52">
        <f t="shared" ref="S12:S13" si="3">IF(E12=0,0,R12/E12)</f>
        <v>7.1428571428571425E-2</v>
      </c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15.75" x14ac:dyDescent="0.25">
      <c r="A13" s="58">
        <v>2</v>
      </c>
      <c r="B13" s="58" t="s">
        <v>140</v>
      </c>
      <c r="C13" s="58">
        <f>SUM(C12:C12)</f>
        <v>18.93</v>
      </c>
      <c r="D13" s="58">
        <f>SUM(D12:D12)</f>
        <v>26</v>
      </c>
      <c r="E13" s="58">
        <f>SUM(E12:E12)</f>
        <v>28</v>
      </c>
      <c r="F13" s="58" t="s">
        <v>57</v>
      </c>
      <c r="G13" s="58">
        <v>0</v>
      </c>
      <c r="H13" s="59">
        <v>0</v>
      </c>
      <c r="I13" s="58">
        <f t="shared" ref="I13:P13" si="4">SUM(I12:I12)</f>
        <v>0</v>
      </c>
      <c r="J13" s="58">
        <f t="shared" si="4"/>
        <v>0</v>
      </c>
      <c r="K13" s="58">
        <f t="shared" si="4"/>
        <v>0</v>
      </c>
      <c r="L13" s="58">
        <f t="shared" si="4"/>
        <v>2</v>
      </c>
      <c r="M13" s="58">
        <f t="shared" si="4"/>
        <v>0</v>
      </c>
      <c r="N13" s="58">
        <f t="shared" si="4"/>
        <v>2</v>
      </c>
      <c r="O13" s="58">
        <f t="shared" si="4"/>
        <v>0</v>
      </c>
      <c r="P13" s="58">
        <f t="shared" si="4"/>
        <v>2</v>
      </c>
      <c r="Q13" s="60" t="s">
        <v>55</v>
      </c>
      <c r="R13" s="58">
        <f>SUM(R12:R12)</f>
        <v>2</v>
      </c>
      <c r="S13" s="61">
        <f t="shared" si="3"/>
        <v>7.1428571428571425E-2</v>
      </c>
      <c r="T13" s="58">
        <f>SUM(T12:T12)</f>
        <v>0</v>
      </c>
      <c r="U13" s="58">
        <f>SUM(U12:U12)</f>
        <v>0</v>
      </c>
      <c r="V13" s="58">
        <f>SUM(V12:V12)</f>
        <v>0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15.75" x14ac:dyDescent="0.25">
      <c r="A14" s="18">
        <v>3</v>
      </c>
      <c r="B14" s="18" t="s">
        <v>141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36">
        <v>0</v>
      </c>
      <c r="I14" s="136"/>
      <c r="J14" s="136"/>
      <c r="K14" s="136"/>
      <c r="L14" s="136"/>
      <c r="M14" s="136"/>
      <c r="N14" s="136"/>
      <c r="O14" s="136"/>
      <c r="P14" s="18">
        <v>0</v>
      </c>
      <c r="Q14" s="18">
        <v>0</v>
      </c>
      <c r="R14" s="18">
        <v>0</v>
      </c>
      <c r="S14" s="62">
        <v>0</v>
      </c>
      <c r="T14" s="62">
        <v>0</v>
      </c>
      <c r="U14" s="17">
        <v>0</v>
      </c>
      <c r="V14" s="17">
        <v>0</v>
      </c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s="19" customFormat="1" ht="25.5" customHeight="1" x14ac:dyDescent="0.25">
      <c r="A15" s="22"/>
      <c r="B15" s="22"/>
      <c r="C15" s="22"/>
      <c r="D15" s="22"/>
      <c r="E15" s="22"/>
      <c r="F15" s="22"/>
      <c r="G15" s="22"/>
      <c r="H15" s="133"/>
      <c r="I15" s="133"/>
      <c r="J15" s="133"/>
      <c r="K15" s="133"/>
      <c r="L15" s="133"/>
      <c r="M15" s="133"/>
      <c r="N15" s="133"/>
      <c r="O15" s="133"/>
      <c r="P15" s="22"/>
      <c r="Q15" s="22"/>
      <c r="R15" s="22"/>
      <c r="S15" s="49"/>
      <c r="T15" s="49"/>
      <c r="U15" s="23"/>
      <c r="V15" s="23"/>
      <c r="W15" s="23"/>
    </row>
    <row r="16" spans="1:51" s="19" customFormat="1" ht="33" customHeight="1" x14ac:dyDescent="0.25">
      <c r="A16" s="22"/>
      <c r="B16" s="50" t="s">
        <v>58</v>
      </c>
      <c r="C16" s="134" t="s">
        <v>60</v>
      </c>
      <c r="D16" s="134"/>
      <c r="E16" s="134"/>
      <c r="F16" s="134"/>
      <c r="G16" s="90"/>
      <c r="H16" s="90"/>
      <c r="I16" s="90"/>
      <c r="J16" s="98" t="s">
        <v>144</v>
      </c>
      <c r="K16" s="98"/>
      <c r="L16" s="98"/>
      <c r="M16" s="135" t="s">
        <v>145</v>
      </c>
      <c r="N16" s="135"/>
      <c r="O16" s="135"/>
      <c r="P16" s="135"/>
      <c r="Q16" s="135"/>
      <c r="R16" s="22"/>
      <c r="S16" s="49"/>
      <c r="T16" s="49"/>
      <c r="U16" s="23"/>
      <c r="V16" s="23"/>
      <c r="W16" s="23"/>
    </row>
    <row r="17" spans="1:23" s="19" customFormat="1" ht="25.5" customHeight="1" x14ac:dyDescent="0.25">
      <c r="A17" s="22"/>
      <c r="B17"/>
      <c r="C17" s="88" t="s">
        <v>59</v>
      </c>
      <c r="D17" s="88"/>
      <c r="E17" s="88"/>
      <c r="F17" s="88"/>
      <c r="G17" s="88" t="s">
        <v>61</v>
      </c>
      <c r="H17" s="88"/>
      <c r="I17" s="88"/>
      <c r="J17" s="93" t="s">
        <v>62</v>
      </c>
      <c r="K17" s="93"/>
      <c r="L17" s="93"/>
      <c r="M17" s="1"/>
      <c r="N17" s="1"/>
      <c r="O17" s="22"/>
      <c r="P17" s="22"/>
      <c r="Q17" s="22"/>
      <c r="R17" s="22"/>
      <c r="S17" s="49"/>
      <c r="T17" s="49"/>
      <c r="U17" s="23"/>
      <c r="V17" s="23"/>
      <c r="W17" s="23"/>
    </row>
  </sheetData>
  <mergeCells count="39"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C17:F17"/>
    <mergeCell ref="G17:I17"/>
    <mergeCell ref="J17:L17"/>
    <mergeCell ref="Q8:Q10"/>
    <mergeCell ref="R8:R10"/>
    <mergeCell ref="H15:O15"/>
    <mergeCell ref="C16:F16"/>
    <mergeCell ref="G16:I16"/>
    <mergeCell ref="J16:L16"/>
    <mergeCell ref="M16:Q16"/>
    <mergeCell ref="H14:O14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2"/>
  <sheetViews>
    <sheetView view="pageBreakPreview" topLeftCell="A7" zoomScale="90" zoomScaleNormal="100" zoomScaleSheetLayoutView="90" workbookViewId="0">
      <selection activeCell="B17" sqref="B17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5.42578125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x14ac:dyDescent="0.25">
      <c r="A1" s="90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4"/>
    </row>
    <row r="2" spans="1:5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4"/>
    </row>
    <row r="3" spans="1:51" ht="15.75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x14ac:dyDescent="0.25">
      <c r="A4" s="99" t="s">
        <v>86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3" t="s">
        <v>14</v>
      </c>
      <c r="B6" s="137" t="s">
        <v>15</v>
      </c>
      <c r="C6" s="104" t="s">
        <v>71</v>
      </c>
      <c r="D6" s="103" t="s">
        <v>73</v>
      </c>
      <c r="E6" s="104"/>
      <c r="F6" s="109" t="s">
        <v>63</v>
      </c>
      <c r="G6" s="112" t="s">
        <v>2</v>
      </c>
      <c r="H6" s="144"/>
      <c r="I6" s="144"/>
      <c r="J6" s="144"/>
      <c r="K6" s="144"/>
      <c r="L6" s="144"/>
      <c r="M6" s="144"/>
      <c r="N6" s="144"/>
      <c r="O6" s="14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5"/>
      <c r="B7" s="137"/>
      <c r="C7" s="106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5"/>
      <c r="B8" s="137"/>
      <c r="C8" s="106"/>
      <c r="D8" s="105"/>
      <c r="E8" s="106"/>
      <c r="F8" s="110"/>
      <c r="G8" s="121" t="s">
        <v>9</v>
      </c>
      <c r="H8" s="121" t="s">
        <v>10</v>
      </c>
      <c r="I8" s="140" t="s">
        <v>18</v>
      </c>
      <c r="J8" s="140"/>
      <c r="K8" s="140"/>
      <c r="L8" s="121" t="s">
        <v>21</v>
      </c>
      <c r="M8" s="140" t="s">
        <v>18</v>
      </c>
      <c r="N8" s="140"/>
      <c r="O8" s="140"/>
      <c r="P8" s="124" t="s">
        <v>9</v>
      </c>
      <c r="Q8" s="130" t="s">
        <v>10</v>
      </c>
      <c r="R8" s="127" t="s">
        <v>9</v>
      </c>
      <c r="S8" s="127" t="s">
        <v>10</v>
      </c>
      <c r="T8" s="137" t="s">
        <v>18</v>
      </c>
      <c r="U8" s="137"/>
      <c r="V8" s="137"/>
    </row>
    <row r="9" spans="1:51" ht="52.5" customHeight="1" x14ac:dyDescent="0.25">
      <c r="A9" s="105"/>
      <c r="B9" s="137"/>
      <c r="C9" s="106"/>
      <c r="D9" s="107"/>
      <c r="E9" s="108"/>
      <c r="F9" s="110"/>
      <c r="G9" s="122"/>
      <c r="H9" s="122"/>
      <c r="I9" s="138" t="s">
        <v>12</v>
      </c>
      <c r="J9" s="139"/>
      <c r="K9" s="122" t="s">
        <v>13</v>
      </c>
      <c r="L9" s="122"/>
      <c r="M9" s="138" t="s">
        <v>12</v>
      </c>
      <c r="N9" s="139"/>
      <c r="O9" s="122" t="s">
        <v>13</v>
      </c>
      <c r="P9" s="126"/>
      <c r="Q9" s="131"/>
      <c r="R9" s="128"/>
      <c r="S9" s="128"/>
      <c r="T9" s="107" t="s">
        <v>12</v>
      </c>
      <c r="U9" s="108"/>
      <c r="V9" s="126" t="s">
        <v>13</v>
      </c>
    </row>
    <row r="10" spans="1:51" ht="123" customHeight="1" x14ac:dyDescent="0.25">
      <c r="A10" s="107"/>
      <c r="B10" s="137"/>
      <c r="C10" s="108"/>
      <c r="D10" s="2">
        <v>2025</v>
      </c>
      <c r="E10" s="2">
        <v>2026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60" x14ac:dyDescent="0.25">
      <c r="A12" s="41">
        <v>1</v>
      </c>
      <c r="B12" s="9" t="s">
        <v>28</v>
      </c>
      <c r="C12" s="8">
        <v>17.47</v>
      </c>
      <c r="D12" s="5">
        <v>36</v>
      </c>
      <c r="E12" s="53">
        <v>36</v>
      </c>
      <c r="F12" s="42">
        <f t="shared" ref="F12:F16" si="0">E12/C12</f>
        <v>2.0606754436176304</v>
      </c>
      <c r="G12" s="12">
        <v>1</v>
      </c>
      <c r="H12" s="12">
        <v>2.7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1</v>
      </c>
      <c r="P12" s="12">
        <v>2</v>
      </c>
      <c r="Q12" s="51">
        <f t="shared" ref="Q12:Q16" si="1">IF($F12&lt;=1,5%,IF(AND($F12&gt;1,$F12&lt;=3),8%,IF(AND($F12&gt;3,$F12&lt;=6),12%,IF(AND($F12&gt;6,$F12&lt;=9),15%,IF(AND($F12&gt;9,$F12&lt;=12),18%,IF($F12&gt;12,20%,0))))))</f>
        <v>0.08</v>
      </c>
      <c r="R12" s="16">
        <v>1</v>
      </c>
      <c r="S12" s="52">
        <f t="shared" ref="S12:S17" si="2">IF(E12=0,0,R12/E12)</f>
        <v>2.7777777777777776E-2</v>
      </c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33" customHeight="1" x14ac:dyDescent="0.25">
      <c r="A13" s="7">
        <v>2</v>
      </c>
      <c r="B13" s="9" t="s">
        <v>64</v>
      </c>
      <c r="C13" s="8">
        <v>3.8969999999999998</v>
      </c>
      <c r="D13" s="5">
        <v>32</v>
      </c>
      <c r="E13" s="53">
        <v>32</v>
      </c>
      <c r="F13" s="35">
        <f t="shared" si="0"/>
        <v>8.2114447010520912</v>
      </c>
      <c r="G13" s="12">
        <v>2</v>
      </c>
      <c r="H13" s="12">
        <v>6.3</v>
      </c>
      <c r="I13" s="12">
        <v>0</v>
      </c>
      <c r="J13" s="12">
        <v>0</v>
      </c>
      <c r="K13" s="12">
        <v>0</v>
      </c>
      <c r="L13" s="12">
        <v>2</v>
      </c>
      <c r="M13" s="12">
        <v>0</v>
      </c>
      <c r="N13" s="66">
        <v>1</v>
      </c>
      <c r="O13" s="66">
        <v>1</v>
      </c>
      <c r="P13" s="12">
        <v>4</v>
      </c>
      <c r="Q13" s="51">
        <f t="shared" si="1"/>
        <v>0.15</v>
      </c>
      <c r="R13" s="16">
        <v>2</v>
      </c>
      <c r="S13" s="52">
        <f t="shared" si="2"/>
        <v>6.25E-2</v>
      </c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48" x14ac:dyDescent="0.25">
      <c r="A14" s="7">
        <v>3</v>
      </c>
      <c r="B14" s="9" t="s">
        <v>33</v>
      </c>
      <c r="C14" s="8">
        <v>11.08</v>
      </c>
      <c r="D14" s="5">
        <v>62</v>
      </c>
      <c r="E14" s="53">
        <v>69</v>
      </c>
      <c r="F14" s="42">
        <f t="shared" si="0"/>
        <v>6.2274368231046928</v>
      </c>
      <c r="G14" s="12">
        <v>3</v>
      </c>
      <c r="H14" s="12">
        <v>4.8</v>
      </c>
      <c r="I14" s="12">
        <v>0</v>
      </c>
      <c r="J14" s="12">
        <v>0</v>
      </c>
      <c r="K14" s="12">
        <v>0</v>
      </c>
      <c r="L14" s="12">
        <v>2</v>
      </c>
      <c r="M14" s="12">
        <v>0</v>
      </c>
      <c r="N14" s="12">
        <v>2</v>
      </c>
      <c r="O14" s="12">
        <v>0</v>
      </c>
      <c r="P14" s="12">
        <v>10</v>
      </c>
      <c r="Q14" s="51">
        <f t="shared" si="1"/>
        <v>0.15</v>
      </c>
      <c r="R14" s="16">
        <v>3</v>
      </c>
      <c r="S14" s="52">
        <f t="shared" si="2"/>
        <v>4.3478260869565216E-2</v>
      </c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ht="48" x14ac:dyDescent="0.25">
      <c r="A15" s="7">
        <v>4</v>
      </c>
      <c r="B15" s="9" t="s">
        <v>155</v>
      </c>
      <c r="C15" s="8">
        <v>22.2</v>
      </c>
      <c r="D15" s="5">
        <v>56</v>
      </c>
      <c r="E15" s="53">
        <v>63</v>
      </c>
      <c r="F15" s="42">
        <f t="shared" si="0"/>
        <v>2.8378378378378377</v>
      </c>
      <c r="G15" s="12">
        <v>4</v>
      </c>
      <c r="H15" s="12">
        <v>7.14</v>
      </c>
      <c r="I15" s="12">
        <v>0</v>
      </c>
      <c r="J15" s="12">
        <v>0</v>
      </c>
      <c r="K15" s="12">
        <v>0</v>
      </c>
      <c r="L15" s="12">
        <v>4</v>
      </c>
      <c r="M15" s="12">
        <v>0</v>
      </c>
      <c r="N15" s="12">
        <v>3</v>
      </c>
      <c r="O15" s="12">
        <v>1</v>
      </c>
      <c r="P15" s="12">
        <v>5</v>
      </c>
      <c r="Q15" s="51">
        <f t="shared" si="1"/>
        <v>0.08</v>
      </c>
      <c r="R15" s="16">
        <f t="shared" ref="R15" si="3">ROUNDDOWN(P15,0)</f>
        <v>5</v>
      </c>
      <c r="S15" s="52">
        <f t="shared" si="2"/>
        <v>7.9365079365079361E-2</v>
      </c>
      <c r="T15" s="5"/>
      <c r="U15" s="5"/>
      <c r="V15" s="5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ht="54" customHeight="1" x14ac:dyDescent="0.25">
      <c r="A16" s="7">
        <v>5</v>
      </c>
      <c r="B16" s="10" t="s">
        <v>150</v>
      </c>
      <c r="C16" s="8">
        <v>26.11</v>
      </c>
      <c r="D16" s="5">
        <v>65</v>
      </c>
      <c r="E16" s="53">
        <v>79</v>
      </c>
      <c r="F16" s="42">
        <f t="shared" si="0"/>
        <v>3.0256606664113366</v>
      </c>
      <c r="G16" s="12">
        <v>2</v>
      </c>
      <c r="H16" s="12">
        <v>3.07</v>
      </c>
      <c r="I16" s="12">
        <v>0</v>
      </c>
      <c r="J16" s="12">
        <v>0</v>
      </c>
      <c r="K16" s="12">
        <v>0</v>
      </c>
      <c r="L16" s="12">
        <v>2</v>
      </c>
      <c r="M16" s="12">
        <v>0</v>
      </c>
      <c r="N16" s="12">
        <v>2</v>
      </c>
      <c r="O16" s="12">
        <v>0</v>
      </c>
      <c r="P16" s="12">
        <v>9</v>
      </c>
      <c r="Q16" s="51">
        <f t="shared" si="1"/>
        <v>0.12</v>
      </c>
      <c r="R16" s="16">
        <v>4</v>
      </c>
      <c r="S16" s="52">
        <f t="shared" si="2"/>
        <v>5.0632911392405063E-2</v>
      </c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28.5" customHeight="1" x14ac:dyDescent="0.25">
      <c r="A17" s="7">
        <v>6</v>
      </c>
      <c r="B17" s="10" t="s">
        <v>142</v>
      </c>
      <c r="C17" s="8">
        <f>SUM(C12:C16)</f>
        <v>80.756999999999991</v>
      </c>
      <c r="D17" s="5">
        <f>SUM(D12:D16)</f>
        <v>251</v>
      </c>
      <c r="E17" s="53">
        <f>SUM(E12:E16)</f>
        <v>279</v>
      </c>
      <c r="F17" s="42"/>
      <c r="G17" s="12">
        <f>SUM(G12:G16)</f>
        <v>12</v>
      </c>
      <c r="H17" s="12">
        <v>4.7</v>
      </c>
      <c r="I17" s="12"/>
      <c r="J17" s="12"/>
      <c r="K17" s="12"/>
      <c r="L17" s="12">
        <f>SUM(L12:L16)</f>
        <v>11</v>
      </c>
      <c r="M17" s="12"/>
      <c r="N17" s="12">
        <f>SUM(N12:N16)</f>
        <v>8</v>
      </c>
      <c r="O17" s="12">
        <f>SUM(O12:O16)</f>
        <v>3</v>
      </c>
      <c r="P17" s="12">
        <f>SUM(P12:P16)</f>
        <v>30</v>
      </c>
      <c r="Q17" s="51"/>
      <c r="R17" s="16">
        <f>SUM(R12:R16)</f>
        <v>15</v>
      </c>
      <c r="S17" s="52">
        <f t="shared" si="2"/>
        <v>5.3763440860215055E-2</v>
      </c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28.5" customHeight="1" x14ac:dyDescent="0.25">
      <c r="A18" s="7">
        <v>7</v>
      </c>
      <c r="B18" s="10" t="s">
        <v>143</v>
      </c>
      <c r="C18" s="8">
        <v>0</v>
      </c>
      <c r="D18" s="5">
        <v>0</v>
      </c>
      <c r="E18" s="53">
        <v>0</v>
      </c>
      <c r="F18" s="4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51"/>
      <c r="R18" s="16"/>
      <c r="S18" s="52"/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s="19" customFormat="1" ht="25.5" customHeight="1" x14ac:dyDescent="0.25">
      <c r="A19" s="18"/>
      <c r="B19" s="18" t="s">
        <v>56</v>
      </c>
      <c r="C19" s="18">
        <f>SUM(C12:C16)</f>
        <v>80.756999999999991</v>
      </c>
      <c r="D19" s="18">
        <f>SUM(D12:D16)</f>
        <v>251</v>
      </c>
      <c r="E19" s="18">
        <f>SUM(E12:E16)</f>
        <v>279</v>
      </c>
      <c r="F19" s="18" t="s">
        <v>57</v>
      </c>
      <c r="G19" s="18">
        <v>12</v>
      </c>
      <c r="H19" s="44">
        <v>4.7</v>
      </c>
      <c r="I19" s="18">
        <f t="shared" ref="I19:O19" si="4">SUM(I12:I16)</f>
        <v>0</v>
      </c>
      <c r="J19" s="18">
        <f t="shared" si="4"/>
        <v>0</v>
      </c>
      <c r="K19" s="18">
        <f t="shared" si="4"/>
        <v>0</v>
      </c>
      <c r="L19" s="18">
        <f t="shared" si="4"/>
        <v>11</v>
      </c>
      <c r="M19" s="18">
        <f t="shared" si="4"/>
        <v>0</v>
      </c>
      <c r="N19" s="18">
        <f t="shared" si="4"/>
        <v>8</v>
      </c>
      <c r="O19" s="18">
        <f t="shared" si="4"/>
        <v>3</v>
      </c>
      <c r="P19" s="18">
        <v>30</v>
      </c>
      <c r="Q19" s="51" t="s">
        <v>55</v>
      </c>
      <c r="R19" s="18">
        <f>SUM(R12:R16)</f>
        <v>15</v>
      </c>
      <c r="S19" s="52"/>
      <c r="T19" s="18">
        <f>SUM(T12:T16)</f>
        <v>0</v>
      </c>
      <c r="U19" s="18">
        <f>SUM(U12:U16)</f>
        <v>0</v>
      </c>
      <c r="V19" s="18">
        <f>SUM(V12:V16)</f>
        <v>0</v>
      </c>
    </row>
    <row r="20" spans="1:51" s="19" customFormat="1" ht="25.5" customHeight="1" x14ac:dyDescent="0.25">
      <c r="A20" s="22"/>
      <c r="B20" s="22"/>
      <c r="C20" s="22"/>
      <c r="D20" s="22"/>
      <c r="E20" s="22"/>
      <c r="F20" s="22"/>
      <c r="G20" s="22"/>
      <c r="H20" s="133"/>
      <c r="I20" s="133"/>
      <c r="J20" s="133"/>
      <c r="K20" s="133"/>
      <c r="L20" s="133"/>
      <c r="M20" s="133"/>
      <c r="N20" s="133"/>
      <c r="O20" s="133"/>
      <c r="P20" s="22"/>
      <c r="Q20" s="22"/>
      <c r="R20" s="22"/>
      <c r="S20" s="49"/>
      <c r="T20" s="49"/>
      <c r="U20" s="23"/>
      <c r="V20" s="23"/>
      <c r="W20" s="23"/>
    </row>
    <row r="21" spans="1:51" s="19" customFormat="1" ht="33" customHeight="1" x14ac:dyDescent="0.25">
      <c r="A21" s="22"/>
      <c r="B21" s="50" t="s">
        <v>58</v>
      </c>
      <c r="C21" s="134" t="s">
        <v>60</v>
      </c>
      <c r="D21" s="134"/>
      <c r="E21" s="134"/>
      <c r="F21" s="134"/>
      <c r="G21" s="90"/>
      <c r="H21" s="90"/>
      <c r="I21" s="90"/>
      <c r="J21" s="98" t="s">
        <v>144</v>
      </c>
      <c r="K21" s="98"/>
      <c r="L21" s="98"/>
      <c r="M21" s="135" t="s">
        <v>145</v>
      </c>
      <c r="N21" s="135"/>
      <c r="O21" s="135"/>
      <c r="P21" s="135"/>
      <c r="Q21" s="135"/>
      <c r="R21" s="22"/>
      <c r="S21" s="49"/>
      <c r="T21" s="49"/>
      <c r="U21" s="23"/>
      <c r="V21" s="23"/>
      <c r="W21" s="23"/>
    </row>
    <row r="22" spans="1:51" s="19" customFormat="1" ht="25.5" customHeight="1" x14ac:dyDescent="0.25">
      <c r="A22" s="22"/>
      <c r="B22"/>
      <c r="C22" s="88" t="s">
        <v>59</v>
      </c>
      <c r="D22" s="88"/>
      <c r="E22" s="88"/>
      <c r="F22" s="88"/>
      <c r="G22" s="88" t="s">
        <v>61</v>
      </c>
      <c r="H22" s="88"/>
      <c r="I22" s="88"/>
      <c r="J22" s="93" t="s">
        <v>62</v>
      </c>
      <c r="K22" s="93"/>
      <c r="L22" s="93"/>
      <c r="M22" s="1"/>
      <c r="N22" s="1"/>
      <c r="O22" s="22"/>
      <c r="P22" s="22"/>
      <c r="Q22" s="22"/>
      <c r="R22" s="22"/>
      <c r="S22" s="49"/>
      <c r="T22" s="49"/>
      <c r="U22" s="23"/>
      <c r="V22" s="23"/>
      <c r="W22" s="23"/>
    </row>
  </sheetData>
  <mergeCells count="38"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C22:F22"/>
    <mergeCell ref="G22:I22"/>
    <mergeCell ref="J22:L22"/>
    <mergeCell ref="Q8:Q10"/>
    <mergeCell ref="R8:R10"/>
    <mergeCell ref="H20:O20"/>
    <mergeCell ref="C21:F21"/>
    <mergeCell ref="G21:I21"/>
    <mergeCell ref="J21:L21"/>
    <mergeCell ref="M21:Q21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6"/>
  <sheetViews>
    <sheetView tabSelected="1" view="pageBreakPreview" topLeftCell="A10" zoomScale="90" zoomScaleNormal="100" zoomScaleSheetLayoutView="90" workbookViewId="0">
      <selection activeCell="B19" sqref="B19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5.42578125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x14ac:dyDescent="0.25">
      <c r="A1" s="90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4"/>
    </row>
    <row r="2" spans="1:5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4"/>
    </row>
    <row r="3" spans="1:51" ht="15.75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x14ac:dyDescent="0.25">
      <c r="A4" s="99" t="s">
        <v>82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3" t="s">
        <v>14</v>
      </c>
      <c r="B6" s="137" t="s">
        <v>15</v>
      </c>
      <c r="C6" s="104" t="s">
        <v>71</v>
      </c>
      <c r="D6" s="103" t="s">
        <v>73</v>
      </c>
      <c r="E6" s="104"/>
      <c r="F6" s="109" t="s">
        <v>63</v>
      </c>
      <c r="G6" s="112" t="s">
        <v>2</v>
      </c>
      <c r="H6" s="144"/>
      <c r="I6" s="144"/>
      <c r="J6" s="144"/>
      <c r="K6" s="144"/>
      <c r="L6" s="144"/>
      <c r="M6" s="144"/>
      <c r="N6" s="144"/>
      <c r="O6" s="14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5"/>
      <c r="B7" s="137"/>
      <c r="C7" s="106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5"/>
      <c r="B8" s="137"/>
      <c r="C8" s="106"/>
      <c r="D8" s="105"/>
      <c r="E8" s="106"/>
      <c r="F8" s="110"/>
      <c r="G8" s="121" t="s">
        <v>9</v>
      </c>
      <c r="H8" s="121" t="s">
        <v>10</v>
      </c>
      <c r="I8" s="140" t="s">
        <v>18</v>
      </c>
      <c r="J8" s="140"/>
      <c r="K8" s="140"/>
      <c r="L8" s="121" t="s">
        <v>21</v>
      </c>
      <c r="M8" s="140" t="s">
        <v>18</v>
      </c>
      <c r="N8" s="140"/>
      <c r="O8" s="140"/>
      <c r="P8" s="124" t="s">
        <v>9</v>
      </c>
      <c r="Q8" s="130" t="s">
        <v>10</v>
      </c>
      <c r="R8" s="127" t="s">
        <v>9</v>
      </c>
      <c r="S8" s="127" t="s">
        <v>10</v>
      </c>
      <c r="T8" s="137" t="s">
        <v>18</v>
      </c>
      <c r="U8" s="137"/>
      <c r="V8" s="137"/>
    </row>
    <row r="9" spans="1:51" ht="52.5" customHeight="1" x14ac:dyDescent="0.25">
      <c r="A9" s="105"/>
      <c r="B9" s="137"/>
      <c r="C9" s="106"/>
      <c r="D9" s="107"/>
      <c r="E9" s="108"/>
      <c r="F9" s="110"/>
      <c r="G9" s="122"/>
      <c r="H9" s="122"/>
      <c r="I9" s="138" t="s">
        <v>12</v>
      </c>
      <c r="J9" s="139"/>
      <c r="K9" s="122" t="s">
        <v>13</v>
      </c>
      <c r="L9" s="122"/>
      <c r="M9" s="138" t="s">
        <v>12</v>
      </c>
      <c r="N9" s="139"/>
      <c r="O9" s="122" t="s">
        <v>13</v>
      </c>
      <c r="P9" s="126"/>
      <c r="Q9" s="131"/>
      <c r="R9" s="128"/>
      <c r="S9" s="128"/>
      <c r="T9" s="107" t="s">
        <v>12</v>
      </c>
      <c r="U9" s="108"/>
      <c r="V9" s="126" t="s">
        <v>13</v>
      </c>
    </row>
    <row r="10" spans="1:51" ht="123" customHeight="1" x14ac:dyDescent="0.25">
      <c r="A10" s="107"/>
      <c r="B10" s="137"/>
      <c r="C10" s="108"/>
      <c r="D10" s="2">
        <v>2025</v>
      </c>
      <c r="E10" s="2">
        <v>2026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36" x14ac:dyDescent="0.25">
      <c r="A12" s="31">
        <v>1</v>
      </c>
      <c r="B12" s="9" t="s">
        <v>25</v>
      </c>
      <c r="C12" s="8">
        <v>37</v>
      </c>
      <c r="D12" s="5">
        <v>14</v>
      </c>
      <c r="E12" s="53">
        <v>15</v>
      </c>
      <c r="F12" s="39" t="s">
        <v>81</v>
      </c>
      <c r="G12" s="16">
        <v>1</v>
      </c>
      <c r="H12" s="28">
        <v>7.14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1</v>
      </c>
      <c r="O12" s="12">
        <v>0</v>
      </c>
      <c r="P12" s="12">
        <v>1</v>
      </c>
      <c r="Q12" s="51">
        <v>0.1</v>
      </c>
      <c r="R12" s="16">
        <f t="shared" ref="R12:R20" si="0">ROUNDDOWN(P12,0)</f>
        <v>1</v>
      </c>
      <c r="S12" s="52">
        <f t="shared" ref="S12:S20" si="1">IF(E12&gt;0,R12/E12,0)</f>
        <v>6.6666666666666666E-2</v>
      </c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84" x14ac:dyDescent="0.25">
      <c r="A13" s="7">
        <v>2</v>
      </c>
      <c r="B13" s="9" t="s">
        <v>26</v>
      </c>
      <c r="C13" s="8">
        <v>45.2</v>
      </c>
      <c r="D13" s="5">
        <v>11</v>
      </c>
      <c r="E13" s="53">
        <v>12</v>
      </c>
      <c r="F13" s="39" t="s">
        <v>81</v>
      </c>
      <c r="G13" s="16">
        <v>1</v>
      </c>
      <c r="H13" s="28">
        <v>9.0909090909090917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1</v>
      </c>
      <c r="Q13" s="51">
        <v>0.1</v>
      </c>
      <c r="R13" s="16">
        <f t="shared" si="0"/>
        <v>1</v>
      </c>
      <c r="S13" s="52">
        <f t="shared" si="1"/>
        <v>8.3333333333333329E-2</v>
      </c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68.25" customHeight="1" x14ac:dyDescent="0.25">
      <c r="A14" s="41">
        <v>3</v>
      </c>
      <c r="B14" s="9" t="s">
        <v>27</v>
      </c>
      <c r="C14" s="8">
        <v>16.408999999999999</v>
      </c>
      <c r="D14" s="5">
        <v>12</v>
      </c>
      <c r="E14" s="53">
        <v>12</v>
      </c>
      <c r="F14" s="39" t="s">
        <v>81</v>
      </c>
      <c r="G14" s="16">
        <v>0</v>
      </c>
      <c r="H14" s="28">
        <v>0</v>
      </c>
      <c r="I14" s="12">
        <v>0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1</v>
      </c>
      <c r="Q14" s="51">
        <v>0.1</v>
      </c>
      <c r="R14" s="16">
        <f t="shared" si="0"/>
        <v>1</v>
      </c>
      <c r="S14" s="52">
        <f t="shared" si="1"/>
        <v>8.3333333333333329E-2</v>
      </c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s="30" customFormat="1" ht="48" x14ac:dyDescent="0.25">
      <c r="A15" s="41">
        <v>4</v>
      </c>
      <c r="B15" s="25" t="s">
        <v>69</v>
      </c>
      <c r="C15" s="32">
        <v>13.46</v>
      </c>
      <c r="D15" s="24">
        <v>12</v>
      </c>
      <c r="E15" s="54">
        <v>12</v>
      </c>
      <c r="F15" s="39" t="s">
        <v>81</v>
      </c>
      <c r="G15" s="16">
        <v>1</v>
      </c>
      <c r="H15" s="28">
        <v>8.3000000000000007</v>
      </c>
      <c r="I15" s="12">
        <v>0</v>
      </c>
      <c r="J15" s="12">
        <v>0</v>
      </c>
      <c r="K15" s="12">
        <v>0</v>
      </c>
      <c r="L15" s="12">
        <v>1</v>
      </c>
      <c r="M15" s="12">
        <v>0</v>
      </c>
      <c r="N15" s="12">
        <v>1</v>
      </c>
      <c r="O15" s="12">
        <v>0</v>
      </c>
      <c r="P15" s="12">
        <v>1</v>
      </c>
      <c r="Q15" s="51">
        <v>0.1</v>
      </c>
      <c r="R15" s="16">
        <f t="shared" si="0"/>
        <v>1</v>
      </c>
      <c r="S15" s="52">
        <f t="shared" si="1"/>
        <v>8.3333333333333329E-2</v>
      </c>
      <c r="T15" s="5"/>
      <c r="U15" s="5"/>
      <c r="V15" s="5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</row>
    <row r="16" spans="1:51" s="30" customFormat="1" ht="48" x14ac:dyDescent="0.25">
      <c r="A16" s="41">
        <v>5</v>
      </c>
      <c r="B16" s="9" t="s">
        <v>33</v>
      </c>
      <c r="C16" s="32">
        <v>11.08</v>
      </c>
      <c r="D16" s="24">
        <v>10</v>
      </c>
      <c r="E16" s="54">
        <v>12</v>
      </c>
      <c r="F16" s="39" t="s">
        <v>81</v>
      </c>
      <c r="G16" s="16">
        <v>0</v>
      </c>
      <c r="H16" s="28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1</v>
      </c>
      <c r="Q16" s="51">
        <v>0.1</v>
      </c>
      <c r="R16" s="16">
        <f t="shared" si="0"/>
        <v>1</v>
      </c>
      <c r="S16" s="52">
        <f t="shared" si="1"/>
        <v>8.3333333333333329E-2</v>
      </c>
      <c r="T16" s="5"/>
      <c r="U16" s="5"/>
      <c r="V16" s="5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</row>
    <row r="17" spans="1:51" s="30" customFormat="1" ht="53.25" customHeight="1" x14ac:dyDescent="0.25">
      <c r="A17" s="41">
        <v>6</v>
      </c>
      <c r="B17" s="9" t="s">
        <v>34</v>
      </c>
      <c r="C17" s="32">
        <v>24.7</v>
      </c>
      <c r="D17" s="24">
        <v>4</v>
      </c>
      <c r="E17" s="54">
        <v>15</v>
      </c>
      <c r="F17" s="39" t="s">
        <v>81</v>
      </c>
      <c r="G17" s="16">
        <v>0</v>
      </c>
      <c r="H17" s="28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  <c r="Q17" s="51">
        <v>0.1</v>
      </c>
      <c r="R17" s="16">
        <f t="shared" si="0"/>
        <v>1</v>
      </c>
      <c r="S17" s="52">
        <f t="shared" si="1"/>
        <v>6.6666666666666666E-2</v>
      </c>
      <c r="T17" s="5"/>
      <c r="U17" s="5"/>
      <c r="V17" s="5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</row>
    <row r="18" spans="1:51" ht="48" x14ac:dyDescent="0.25">
      <c r="A18" s="7">
        <v>7</v>
      </c>
      <c r="B18" s="9" t="s">
        <v>42</v>
      </c>
      <c r="C18" s="8">
        <v>38.970999999999997</v>
      </c>
      <c r="D18" s="5">
        <v>11</v>
      </c>
      <c r="E18" s="53">
        <v>11</v>
      </c>
      <c r="F18" s="39" t="s">
        <v>81</v>
      </c>
      <c r="G18" s="16">
        <v>1</v>
      </c>
      <c r="H18" s="28">
        <v>9.09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  <c r="Q18" s="51">
        <v>0.1</v>
      </c>
      <c r="R18" s="16">
        <f t="shared" si="0"/>
        <v>1</v>
      </c>
      <c r="S18" s="52">
        <f t="shared" si="1"/>
        <v>9.0909090909090912E-2</v>
      </c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s="69" customFormat="1" ht="60" x14ac:dyDescent="0.25">
      <c r="A19" s="7">
        <v>8</v>
      </c>
      <c r="B19" s="25" t="s">
        <v>43</v>
      </c>
      <c r="C19" s="8">
        <v>59.786999999999999</v>
      </c>
      <c r="D19" s="5">
        <v>7</v>
      </c>
      <c r="E19" s="53">
        <v>13</v>
      </c>
      <c r="F19" s="39" t="s">
        <v>81</v>
      </c>
      <c r="G19" s="16">
        <v>0</v>
      </c>
      <c r="H19" s="28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</v>
      </c>
      <c r="Q19" s="51">
        <v>0.1</v>
      </c>
      <c r="R19" s="16">
        <f t="shared" si="0"/>
        <v>1</v>
      </c>
      <c r="S19" s="52">
        <f t="shared" si="1"/>
        <v>7.6923076923076927E-2</v>
      </c>
      <c r="T19" s="5"/>
      <c r="U19" s="5"/>
      <c r="V19" s="5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36" x14ac:dyDescent="0.25">
      <c r="A20" s="7">
        <v>9</v>
      </c>
      <c r="B20" s="9" t="s">
        <v>49</v>
      </c>
      <c r="C20" s="8">
        <v>449.37060000000002</v>
      </c>
      <c r="D20" s="5">
        <v>49</v>
      </c>
      <c r="E20" s="53">
        <v>71</v>
      </c>
      <c r="F20" s="39" t="s">
        <v>81</v>
      </c>
      <c r="G20" s="16">
        <v>4</v>
      </c>
      <c r="H20" s="28">
        <v>8.1999999999999993</v>
      </c>
      <c r="I20" s="12">
        <v>0</v>
      </c>
      <c r="J20" s="12">
        <v>0</v>
      </c>
      <c r="K20" s="12">
        <v>0</v>
      </c>
      <c r="L20" s="12">
        <v>3</v>
      </c>
      <c r="M20" s="12">
        <v>0</v>
      </c>
      <c r="N20" s="12">
        <v>3</v>
      </c>
      <c r="O20" s="12">
        <v>0</v>
      </c>
      <c r="P20" s="12">
        <v>7</v>
      </c>
      <c r="Q20" s="51">
        <v>0.1</v>
      </c>
      <c r="R20" s="16">
        <f t="shared" si="0"/>
        <v>7</v>
      </c>
      <c r="S20" s="52">
        <f t="shared" si="1"/>
        <v>9.8591549295774641E-2</v>
      </c>
      <c r="T20" s="5"/>
      <c r="U20" s="5"/>
      <c r="V20" s="5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x14ac:dyDescent="0.25">
      <c r="A21" s="7">
        <v>10</v>
      </c>
      <c r="B21" s="10" t="s">
        <v>142</v>
      </c>
      <c r="C21" s="8">
        <f>SUM(C12:C20)</f>
        <v>695.97760000000005</v>
      </c>
      <c r="D21" s="8">
        <f>SUM(D12:D20)</f>
        <v>130</v>
      </c>
      <c r="E21" s="56">
        <f>SUM(E12:E20)</f>
        <v>173</v>
      </c>
      <c r="F21" s="39"/>
      <c r="G21" s="16">
        <f>SUM(G12:G20)</f>
        <v>8</v>
      </c>
      <c r="H21" s="28"/>
      <c r="I21" s="12"/>
      <c r="J21" s="12"/>
      <c r="K21" s="12"/>
      <c r="L21" s="12">
        <f>SUM(L12:L20)</f>
        <v>6</v>
      </c>
      <c r="M21" s="12"/>
      <c r="N21" s="12">
        <f>SUM(N12:N20)</f>
        <v>5</v>
      </c>
      <c r="O21" s="12"/>
      <c r="P21" s="12">
        <f>SUM(P12:P20)</f>
        <v>15</v>
      </c>
      <c r="Q21" s="51"/>
      <c r="R21" s="16">
        <f>SUM(R12:R20)</f>
        <v>15</v>
      </c>
      <c r="S21" s="52"/>
      <c r="T21" s="5"/>
      <c r="U21" s="5"/>
      <c r="V21" s="5"/>
    </row>
    <row r="22" spans="1:51" x14ac:dyDescent="0.25">
      <c r="A22" s="7">
        <v>11</v>
      </c>
      <c r="B22" s="10" t="s">
        <v>143</v>
      </c>
      <c r="C22" s="8">
        <v>0</v>
      </c>
      <c r="D22" s="8">
        <v>0</v>
      </c>
      <c r="E22" s="56">
        <v>0</v>
      </c>
      <c r="F22" s="39"/>
      <c r="G22" s="16"/>
      <c r="H22" s="28"/>
      <c r="I22" s="12"/>
      <c r="J22" s="12"/>
      <c r="K22" s="12"/>
      <c r="L22" s="12"/>
      <c r="M22" s="12"/>
      <c r="N22" s="12"/>
      <c r="O22" s="12"/>
      <c r="P22" s="12">
        <v>0</v>
      </c>
      <c r="Q22" s="51">
        <v>0</v>
      </c>
      <c r="R22" s="16">
        <v>0</v>
      </c>
      <c r="S22" s="52">
        <v>0</v>
      </c>
      <c r="T22" s="5"/>
      <c r="U22" s="5"/>
      <c r="V22" s="5"/>
    </row>
    <row r="23" spans="1:51" s="19" customFormat="1" ht="25.5" customHeight="1" x14ac:dyDescent="0.25">
      <c r="A23" s="18">
        <v>12</v>
      </c>
      <c r="B23" s="18" t="s">
        <v>56</v>
      </c>
      <c r="C23" s="18">
        <v>695.99760000000003</v>
      </c>
      <c r="D23" s="18">
        <v>130</v>
      </c>
      <c r="E23" s="18">
        <f>SUM(E12:E20)</f>
        <v>173</v>
      </c>
      <c r="F23" s="18" t="s">
        <v>57</v>
      </c>
      <c r="G23" s="18"/>
      <c r="H23" s="18" t="s">
        <v>55</v>
      </c>
      <c r="I23" s="18"/>
      <c r="J23" s="18"/>
      <c r="K23" s="18"/>
      <c r="L23" s="18"/>
      <c r="M23" s="18"/>
      <c r="N23" s="18"/>
      <c r="O23" s="18"/>
      <c r="P23" s="18">
        <v>15</v>
      </c>
      <c r="Q23" s="18"/>
      <c r="R23" s="18">
        <v>15</v>
      </c>
      <c r="S23" s="18">
        <v>0</v>
      </c>
      <c r="T23" s="18"/>
      <c r="U23" s="18"/>
      <c r="V23" s="18"/>
    </row>
    <row r="24" spans="1:51" s="19" customFormat="1" ht="25.5" customHeight="1" x14ac:dyDescent="0.25">
      <c r="A24" s="22"/>
      <c r="B24" s="22"/>
      <c r="C24" s="22"/>
      <c r="D24" s="22"/>
      <c r="E24" s="22"/>
      <c r="F24" s="22"/>
      <c r="G24" s="22"/>
      <c r="H24" s="133"/>
      <c r="I24" s="133"/>
      <c r="J24" s="133"/>
      <c r="K24" s="133"/>
      <c r="L24" s="133"/>
      <c r="M24" s="133"/>
      <c r="N24" s="133"/>
      <c r="O24" s="133"/>
      <c r="P24" s="22"/>
      <c r="Q24" s="22"/>
      <c r="R24" s="22"/>
      <c r="S24" s="49"/>
      <c r="T24" s="49"/>
      <c r="U24" s="23"/>
      <c r="V24" s="23"/>
      <c r="W24" s="23"/>
    </row>
    <row r="25" spans="1:51" s="19" customFormat="1" ht="33" customHeight="1" x14ac:dyDescent="0.25">
      <c r="A25" s="22"/>
      <c r="B25" s="50" t="s">
        <v>58</v>
      </c>
      <c r="C25" s="134" t="s">
        <v>60</v>
      </c>
      <c r="D25" s="134"/>
      <c r="E25" s="134"/>
      <c r="F25" s="134"/>
      <c r="G25" s="90"/>
      <c r="H25" s="90"/>
      <c r="I25" s="90"/>
      <c r="J25" s="98" t="s">
        <v>144</v>
      </c>
      <c r="K25" s="98"/>
      <c r="L25" s="98"/>
      <c r="M25" s="135" t="s">
        <v>145</v>
      </c>
      <c r="N25" s="135"/>
      <c r="O25" s="135"/>
      <c r="P25" s="135"/>
      <c r="Q25" s="135"/>
      <c r="R25" s="22"/>
      <c r="S25" s="49"/>
      <c r="T25" s="49"/>
      <c r="U25" s="23"/>
      <c r="V25" s="23"/>
      <c r="W25" s="23"/>
    </row>
    <row r="26" spans="1:51" s="19" customFormat="1" ht="25.5" customHeight="1" x14ac:dyDescent="0.25">
      <c r="A26" s="22"/>
      <c r="B26"/>
      <c r="C26" s="88" t="s">
        <v>59</v>
      </c>
      <c r="D26" s="88"/>
      <c r="E26" s="88"/>
      <c r="F26" s="88"/>
      <c r="G26" s="88" t="s">
        <v>61</v>
      </c>
      <c r="H26" s="88"/>
      <c r="I26" s="88"/>
      <c r="J26" s="93" t="s">
        <v>62</v>
      </c>
      <c r="K26" s="93"/>
      <c r="L26" s="93"/>
      <c r="M26" s="1"/>
      <c r="N26" s="1"/>
      <c r="O26" s="22"/>
      <c r="P26" s="22"/>
      <c r="Q26" s="22"/>
      <c r="R26" s="22"/>
      <c r="S26" s="49"/>
      <c r="T26" s="49"/>
      <c r="U26" s="23"/>
      <c r="V26" s="23"/>
      <c r="W26" s="23"/>
    </row>
  </sheetData>
  <mergeCells count="38"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C26:F26"/>
    <mergeCell ref="G26:I26"/>
    <mergeCell ref="J26:L26"/>
    <mergeCell ref="Q8:Q10"/>
    <mergeCell ref="R8:R10"/>
    <mergeCell ref="H24:O24"/>
    <mergeCell ref="C25:F25"/>
    <mergeCell ref="G25:I25"/>
    <mergeCell ref="J25:L25"/>
    <mergeCell ref="M25:Q25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1"/>
  <sheetViews>
    <sheetView view="pageBreakPreview" topLeftCell="A10" zoomScale="90" zoomScaleNormal="100" zoomScaleSheetLayoutView="90" workbookViewId="0">
      <selection activeCell="B17" sqref="B17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5.42578125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x14ac:dyDescent="0.25">
      <c r="A1" s="90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4"/>
    </row>
    <row r="2" spans="1:5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4"/>
    </row>
    <row r="3" spans="1:51" ht="15.75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x14ac:dyDescent="0.25">
      <c r="A4" s="99" t="s">
        <v>85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3" t="s">
        <v>14</v>
      </c>
      <c r="B6" s="137" t="s">
        <v>15</v>
      </c>
      <c r="C6" s="104" t="s">
        <v>71</v>
      </c>
      <c r="D6" s="103" t="s">
        <v>73</v>
      </c>
      <c r="E6" s="104"/>
      <c r="F6" s="109" t="s">
        <v>63</v>
      </c>
      <c r="G6" s="112" t="s">
        <v>2</v>
      </c>
      <c r="H6" s="144"/>
      <c r="I6" s="144"/>
      <c r="J6" s="144"/>
      <c r="K6" s="144"/>
      <c r="L6" s="144"/>
      <c r="M6" s="144"/>
      <c r="N6" s="144"/>
      <c r="O6" s="14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5"/>
      <c r="B7" s="137"/>
      <c r="C7" s="106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5"/>
      <c r="B8" s="137"/>
      <c r="C8" s="106"/>
      <c r="D8" s="105"/>
      <c r="E8" s="106"/>
      <c r="F8" s="110"/>
      <c r="G8" s="121" t="s">
        <v>9</v>
      </c>
      <c r="H8" s="121" t="s">
        <v>10</v>
      </c>
      <c r="I8" s="140" t="s">
        <v>18</v>
      </c>
      <c r="J8" s="140"/>
      <c r="K8" s="140"/>
      <c r="L8" s="121" t="s">
        <v>21</v>
      </c>
      <c r="M8" s="140" t="s">
        <v>18</v>
      </c>
      <c r="N8" s="140"/>
      <c r="O8" s="140"/>
      <c r="P8" s="124" t="s">
        <v>9</v>
      </c>
      <c r="Q8" s="130" t="s">
        <v>10</v>
      </c>
      <c r="R8" s="127" t="s">
        <v>9</v>
      </c>
      <c r="S8" s="127" t="s">
        <v>10</v>
      </c>
      <c r="T8" s="137" t="s">
        <v>18</v>
      </c>
      <c r="U8" s="137"/>
      <c r="V8" s="137"/>
    </row>
    <row r="9" spans="1:51" ht="52.5" customHeight="1" x14ac:dyDescent="0.25">
      <c r="A9" s="105"/>
      <c r="B9" s="137"/>
      <c r="C9" s="106"/>
      <c r="D9" s="107"/>
      <c r="E9" s="108"/>
      <c r="F9" s="110"/>
      <c r="G9" s="122"/>
      <c r="H9" s="122"/>
      <c r="I9" s="138" t="s">
        <v>12</v>
      </c>
      <c r="J9" s="139"/>
      <c r="K9" s="122" t="s">
        <v>13</v>
      </c>
      <c r="L9" s="122"/>
      <c r="M9" s="138" t="s">
        <v>12</v>
      </c>
      <c r="N9" s="139"/>
      <c r="O9" s="122" t="s">
        <v>13</v>
      </c>
      <c r="P9" s="126"/>
      <c r="Q9" s="131"/>
      <c r="R9" s="128"/>
      <c r="S9" s="128"/>
      <c r="T9" s="107" t="s">
        <v>12</v>
      </c>
      <c r="U9" s="108"/>
      <c r="V9" s="126" t="s">
        <v>13</v>
      </c>
    </row>
    <row r="10" spans="1:51" ht="123" customHeight="1" x14ac:dyDescent="0.25">
      <c r="A10" s="107"/>
      <c r="B10" s="137"/>
      <c r="C10" s="108"/>
      <c r="D10" s="2">
        <v>2025</v>
      </c>
      <c r="E10" s="2">
        <v>2026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72" x14ac:dyDescent="0.25">
      <c r="A12" s="31">
        <v>1</v>
      </c>
      <c r="B12" s="9" t="s">
        <v>23</v>
      </c>
      <c r="C12" s="8">
        <v>20</v>
      </c>
      <c r="D12" s="5">
        <v>29</v>
      </c>
      <c r="E12" s="53">
        <v>33</v>
      </c>
      <c r="F12" s="39" t="s">
        <v>81</v>
      </c>
      <c r="G12" s="16">
        <v>1</v>
      </c>
      <c r="H12" s="55">
        <v>3.4000000000000002E-2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3</v>
      </c>
      <c r="Q12" s="51">
        <v>0.1</v>
      </c>
      <c r="R12" s="16">
        <v>1</v>
      </c>
      <c r="S12" s="52">
        <f t="shared" ref="S12:S25" si="0">IF(E12&gt;0,R12/E12,0)</f>
        <v>3.0303030303030304E-2</v>
      </c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48" x14ac:dyDescent="0.25">
      <c r="A13" s="31">
        <v>2</v>
      </c>
      <c r="B13" s="9" t="s">
        <v>24</v>
      </c>
      <c r="C13" s="8">
        <v>9.8000000000000007</v>
      </c>
      <c r="D13" s="5">
        <v>10</v>
      </c>
      <c r="E13" s="53">
        <v>10</v>
      </c>
      <c r="F13" s="39" t="s">
        <v>81</v>
      </c>
      <c r="G13" s="16">
        <v>1</v>
      </c>
      <c r="H13" s="71">
        <v>0.1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f t="shared" ref="P13:P20" si="1">E13*Q13</f>
        <v>1</v>
      </c>
      <c r="Q13" s="51">
        <v>0.1</v>
      </c>
      <c r="R13" s="16">
        <f t="shared" ref="R13:R25" si="2">ROUNDDOWN(P13,0)</f>
        <v>1</v>
      </c>
      <c r="S13" s="52">
        <f t="shared" si="0"/>
        <v>0.1</v>
      </c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s="69" customFormat="1" ht="25.5" x14ac:dyDescent="0.25">
      <c r="A14" s="31">
        <v>3</v>
      </c>
      <c r="B14" s="9" t="s">
        <v>89</v>
      </c>
      <c r="C14" s="8">
        <v>36.119999999999997</v>
      </c>
      <c r="D14" s="5">
        <v>8</v>
      </c>
      <c r="E14" s="53">
        <v>36</v>
      </c>
      <c r="F14" s="39" t="s">
        <v>81</v>
      </c>
      <c r="G14" s="16">
        <v>0</v>
      </c>
      <c r="H14" s="71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3</v>
      </c>
      <c r="Q14" s="51">
        <v>0.1</v>
      </c>
      <c r="R14" s="16">
        <v>3</v>
      </c>
      <c r="S14" s="52">
        <v>8.3299999999999999E-2</v>
      </c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ht="86.25" customHeight="1" x14ac:dyDescent="0.25">
      <c r="A15" s="7">
        <v>4</v>
      </c>
      <c r="B15" s="9" t="s">
        <v>26</v>
      </c>
      <c r="C15" s="8">
        <v>45.2</v>
      </c>
      <c r="D15" s="5">
        <v>23</v>
      </c>
      <c r="E15" s="53">
        <v>23</v>
      </c>
      <c r="F15" s="39" t="s">
        <v>81</v>
      </c>
      <c r="G15" s="16">
        <v>2</v>
      </c>
      <c r="H15" s="55">
        <v>8.6999999999999994E-2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2</v>
      </c>
      <c r="Q15" s="51">
        <v>0.1</v>
      </c>
      <c r="R15" s="16">
        <f t="shared" si="2"/>
        <v>2</v>
      </c>
      <c r="S15" s="52">
        <f t="shared" si="0"/>
        <v>8.6956521739130432E-2</v>
      </c>
      <c r="T15" s="5"/>
      <c r="U15" s="5"/>
      <c r="V15" s="5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ht="66.75" customHeight="1" x14ac:dyDescent="0.25">
      <c r="A16" s="57" t="s">
        <v>161</v>
      </c>
      <c r="B16" s="9" t="s">
        <v>27</v>
      </c>
      <c r="C16" s="8">
        <v>16.399999999999999</v>
      </c>
      <c r="D16" s="5">
        <v>15</v>
      </c>
      <c r="E16" s="53">
        <v>15</v>
      </c>
      <c r="F16" s="39" t="s">
        <v>81</v>
      </c>
      <c r="G16" s="16">
        <v>1</v>
      </c>
      <c r="H16" s="55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12">
        <v>0</v>
      </c>
      <c r="P16" s="12">
        <v>1</v>
      </c>
      <c r="Q16" s="51">
        <v>0.1</v>
      </c>
      <c r="R16" s="16">
        <f t="shared" si="2"/>
        <v>1</v>
      </c>
      <c r="S16" s="52">
        <f t="shared" si="0"/>
        <v>6.6666666666666666E-2</v>
      </c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s="69" customFormat="1" ht="57" customHeight="1" x14ac:dyDescent="0.25">
      <c r="A17" s="57" t="s">
        <v>162</v>
      </c>
      <c r="B17" s="9" t="s">
        <v>34</v>
      </c>
      <c r="C17" s="8">
        <v>24.7</v>
      </c>
      <c r="D17" s="5">
        <v>0</v>
      </c>
      <c r="E17" s="53">
        <v>13</v>
      </c>
      <c r="F17" s="39" t="s">
        <v>81</v>
      </c>
      <c r="G17" s="16">
        <v>0</v>
      </c>
      <c r="H17" s="55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  <c r="Q17" s="51">
        <v>0.1</v>
      </c>
      <c r="R17" s="16">
        <v>1</v>
      </c>
      <c r="S17" s="52">
        <v>7.6999999999999999E-2</v>
      </c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61.5" customHeight="1" x14ac:dyDescent="0.25">
      <c r="A18" s="41">
        <v>7</v>
      </c>
      <c r="B18" s="9" t="s">
        <v>65</v>
      </c>
      <c r="C18" s="8">
        <v>5.2629999999999999</v>
      </c>
      <c r="D18" s="5">
        <v>12</v>
      </c>
      <c r="E18" s="53">
        <v>10</v>
      </c>
      <c r="F18" s="39" t="s">
        <v>81</v>
      </c>
      <c r="G18" s="16">
        <v>1</v>
      </c>
      <c r="H18" s="55">
        <v>8.3299999999999999E-2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1</v>
      </c>
      <c r="Q18" s="51">
        <v>0.1</v>
      </c>
      <c r="R18" s="16">
        <f t="shared" si="2"/>
        <v>1</v>
      </c>
      <c r="S18" s="52">
        <f t="shared" si="0"/>
        <v>0.1</v>
      </c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53.25" customHeight="1" x14ac:dyDescent="0.25">
      <c r="A19" s="41">
        <v>8</v>
      </c>
      <c r="B19" s="9" t="s">
        <v>66</v>
      </c>
      <c r="C19" s="8">
        <v>11.74</v>
      </c>
      <c r="D19" s="5">
        <v>11</v>
      </c>
      <c r="E19" s="53">
        <v>10</v>
      </c>
      <c r="F19" s="39" t="s">
        <v>81</v>
      </c>
      <c r="G19" s="16">
        <v>1</v>
      </c>
      <c r="H19" s="55">
        <v>9.0899999999999995E-2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1</v>
      </c>
      <c r="Q19" s="51">
        <v>0.1</v>
      </c>
      <c r="R19" s="16">
        <f t="shared" si="2"/>
        <v>1</v>
      </c>
      <c r="S19" s="52">
        <f t="shared" si="0"/>
        <v>0.1</v>
      </c>
      <c r="T19" s="5"/>
      <c r="U19" s="5"/>
      <c r="V19" s="5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</row>
    <row r="20" spans="1:51" ht="48" x14ac:dyDescent="0.25">
      <c r="A20" s="7">
        <v>9</v>
      </c>
      <c r="B20" s="9" t="s">
        <v>42</v>
      </c>
      <c r="C20" s="8">
        <v>38.970999999999997</v>
      </c>
      <c r="D20" s="5">
        <v>50</v>
      </c>
      <c r="E20" s="53">
        <v>50</v>
      </c>
      <c r="F20" s="39" t="s">
        <v>81</v>
      </c>
      <c r="G20" s="16">
        <v>4</v>
      </c>
      <c r="H20" s="55">
        <v>0.08</v>
      </c>
      <c r="I20" s="12">
        <v>0</v>
      </c>
      <c r="J20" s="12">
        <v>0</v>
      </c>
      <c r="K20" s="12">
        <v>0</v>
      </c>
      <c r="L20" s="12">
        <v>4</v>
      </c>
      <c r="M20" s="12">
        <v>0</v>
      </c>
      <c r="N20" s="12">
        <v>0</v>
      </c>
      <c r="O20" s="12">
        <v>0</v>
      </c>
      <c r="P20" s="12">
        <f t="shared" si="1"/>
        <v>5</v>
      </c>
      <c r="Q20" s="51">
        <v>0.1</v>
      </c>
      <c r="R20" s="16">
        <v>4</v>
      </c>
      <c r="S20" s="52">
        <f t="shared" si="0"/>
        <v>0.08</v>
      </c>
      <c r="T20" s="5"/>
      <c r="U20" s="5"/>
      <c r="V20" s="5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</row>
    <row r="21" spans="1:51" ht="69" customHeight="1" x14ac:dyDescent="0.25">
      <c r="A21" s="7">
        <v>10</v>
      </c>
      <c r="B21" s="9" t="s">
        <v>48</v>
      </c>
      <c r="C21" s="8">
        <v>38.18</v>
      </c>
      <c r="D21" s="5">
        <v>40</v>
      </c>
      <c r="E21" s="53">
        <v>39</v>
      </c>
      <c r="F21" s="39" t="s">
        <v>81</v>
      </c>
      <c r="G21" s="16">
        <v>3</v>
      </c>
      <c r="H21" s="55">
        <v>7.4999999999999997E-2</v>
      </c>
      <c r="I21" s="12">
        <v>0</v>
      </c>
      <c r="J21" s="12">
        <v>0</v>
      </c>
      <c r="K21" s="12">
        <v>0</v>
      </c>
      <c r="L21" s="12">
        <v>2</v>
      </c>
      <c r="M21" s="12">
        <v>0</v>
      </c>
      <c r="N21" s="12">
        <v>0</v>
      </c>
      <c r="O21" s="12">
        <v>0</v>
      </c>
      <c r="P21" s="12">
        <v>3</v>
      </c>
      <c r="Q21" s="51">
        <v>0.1</v>
      </c>
      <c r="R21" s="16">
        <v>3</v>
      </c>
      <c r="S21" s="52">
        <f t="shared" si="0"/>
        <v>7.6923076923076927E-2</v>
      </c>
      <c r="T21" s="5"/>
      <c r="U21" s="5"/>
      <c r="V21" s="5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</row>
    <row r="22" spans="1:51" ht="48" x14ac:dyDescent="0.25">
      <c r="A22" s="7">
        <v>11</v>
      </c>
      <c r="B22" s="9" t="s">
        <v>156</v>
      </c>
      <c r="C22" s="8">
        <v>22.2</v>
      </c>
      <c r="D22" s="5">
        <v>21</v>
      </c>
      <c r="E22" s="53">
        <v>22</v>
      </c>
      <c r="F22" s="39" t="s">
        <v>81</v>
      </c>
      <c r="G22" s="16">
        <v>2</v>
      </c>
      <c r="H22" s="55">
        <v>9.5000000000000001E-2</v>
      </c>
      <c r="I22" s="12">
        <v>0</v>
      </c>
      <c r="J22" s="12">
        <v>0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2</v>
      </c>
      <c r="Q22" s="51">
        <v>0.1</v>
      </c>
      <c r="R22" s="16">
        <f t="shared" si="2"/>
        <v>2</v>
      </c>
      <c r="S22" s="52">
        <f t="shared" si="0"/>
        <v>9.0909090909090912E-2</v>
      </c>
      <c r="T22" s="5"/>
      <c r="U22" s="5"/>
      <c r="V22" s="5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</row>
    <row r="23" spans="1:51" ht="36" x14ac:dyDescent="0.25">
      <c r="A23" s="7">
        <v>12</v>
      </c>
      <c r="B23" s="9" t="s">
        <v>49</v>
      </c>
      <c r="C23" s="8">
        <v>449.37060000000002</v>
      </c>
      <c r="D23" s="5">
        <v>120</v>
      </c>
      <c r="E23" s="53">
        <v>139</v>
      </c>
      <c r="F23" s="39" t="s">
        <v>81</v>
      </c>
      <c r="G23" s="16">
        <v>12</v>
      </c>
      <c r="H23" s="71">
        <v>0.1</v>
      </c>
      <c r="I23" s="12">
        <v>0</v>
      </c>
      <c r="J23" s="12">
        <v>0</v>
      </c>
      <c r="K23" s="12">
        <v>0</v>
      </c>
      <c r="L23" s="12">
        <v>8</v>
      </c>
      <c r="M23" s="12">
        <v>0</v>
      </c>
      <c r="N23" s="12">
        <v>0</v>
      </c>
      <c r="O23" s="12">
        <v>0</v>
      </c>
      <c r="P23" s="12">
        <v>13</v>
      </c>
      <c r="Q23" s="51">
        <v>0.1</v>
      </c>
      <c r="R23" s="16">
        <f t="shared" si="2"/>
        <v>13</v>
      </c>
      <c r="S23" s="52">
        <f t="shared" si="0"/>
        <v>9.3525179856115109E-2</v>
      </c>
      <c r="T23" s="5"/>
      <c r="U23" s="5"/>
      <c r="V23" s="5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</row>
    <row r="24" spans="1:51" ht="25.5" x14ac:dyDescent="0.25">
      <c r="A24" s="7">
        <v>13</v>
      </c>
      <c r="B24" s="10" t="s">
        <v>67</v>
      </c>
      <c r="C24" s="8">
        <v>5.62</v>
      </c>
      <c r="D24" s="8">
        <v>14</v>
      </c>
      <c r="E24" s="37">
        <v>10</v>
      </c>
      <c r="F24" s="39" t="s">
        <v>81</v>
      </c>
      <c r="G24" s="16">
        <v>1</v>
      </c>
      <c r="H24" s="55">
        <v>7.1400000000000005E-2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1</v>
      </c>
      <c r="Q24" s="51">
        <v>0.1</v>
      </c>
      <c r="R24" s="16">
        <f t="shared" si="2"/>
        <v>1</v>
      </c>
      <c r="S24" s="52">
        <f t="shared" si="0"/>
        <v>0.1</v>
      </c>
      <c r="T24" s="5"/>
      <c r="U24" s="5"/>
      <c r="V24" s="5"/>
    </row>
    <row r="25" spans="1:51" ht="36.75" x14ac:dyDescent="0.25">
      <c r="A25" s="7">
        <v>14</v>
      </c>
      <c r="B25" s="10" t="s">
        <v>68</v>
      </c>
      <c r="C25" s="8">
        <v>22.54</v>
      </c>
      <c r="D25" s="8">
        <v>22</v>
      </c>
      <c r="E25" s="37">
        <v>18</v>
      </c>
      <c r="F25" s="39" t="s">
        <v>81</v>
      </c>
      <c r="G25" s="16">
        <v>2</v>
      </c>
      <c r="H25" s="55">
        <v>9.0999999999999998E-2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</v>
      </c>
      <c r="Q25" s="51">
        <v>0.1</v>
      </c>
      <c r="R25" s="16">
        <f t="shared" si="2"/>
        <v>1</v>
      </c>
      <c r="S25" s="52">
        <f t="shared" si="0"/>
        <v>5.5555555555555552E-2</v>
      </c>
      <c r="T25" s="5"/>
      <c r="U25" s="5"/>
      <c r="V25" s="5"/>
    </row>
    <row r="26" spans="1:51" x14ac:dyDescent="0.25">
      <c r="A26" s="7">
        <v>15</v>
      </c>
      <c r="B26" s="10" t="s">
        <v>142</v>
      </c>
      <c r="C26" s="8">
        <f>SUM(C12:C25)</f>
        <v>746.1046</v>
      </c>
      <c r="D26" s="8">
        <f>SUM(D12:D25)</f>
        <v>375</v>
      </c>
      <c r="E26" s="37">
        <f>SUM(E12:E25)</f>
        <v>428</v>
      </c>
      <c r="F26" s="39"/>
      <c r="G26" s="16">
        <f>SUM(G12:G25)</f>
        <v>31</v>
      </c>
      <c r="H26" s="55"/>
      <c r="I26" s="12"/>
      <c r="J26" s="12"/>
      <c r="K26" s="12"/>
      <c r="L26" s="12">
        <f>SUM(L12:L25)</f>
        <v>18</v>
      </c>
      <c r="M26" s="12"/>
      <c r="N26" s="12"/>
      <c r="O26" s="12"/>
      <c r="P26" s="12">
        <f>SUM(P12:P25)</f>
        <v>38</v>
      </c>
      <c r="Q26" s="51"/>
      <c r="R26" s="16">
        <f>SUM(R12:R25)</f>
        <v>35</v>
      </c>
      <c r="S26" s="52"/>
      <c r="T26" s="5"/>
      <c r="U26" s="5"/>
      <c r="V26" s="5"/>
    </row>
    <row r="27" spans="1:51" x14ac:dyDescent="0.25">
      <c r="A27" s="7">
        <v>16</v>
      </c>
      <c r="B27" s="10" t="s">
        <v>143</v>
      </c>
      <c r="C27" s="8">
        <v>0</v>
      </c>
      <c r="D27" s="8">
        <v>0</v>
      </c>
      <c r="E27" s="37">
        <v>0</v>
      </c>
      <c r="F27" s="39"/>
      <c r="G27" s="16"/>
      <c r="H27" s="55"/>
      <c r="I27" s="12"/>
      <c r="J27" s="12"/>
      <c r="K27" s="12"/>
      <c r="L27" s="12"/>
      <c r="M27" s="12"/>
      <c r="N27" s="12"/>
      <c r="O27" s="12"/>
      <c r="P27" s="12">
        <v>0</v>
      </c>
      <c r="Q27" s="51">
        <v>0</v>
      </c>
      <c r="R27" s="16">
        <v>0</v>
      </c>
      <c r="S27" s="52">
        <v>0</v>
      </c>
      <c r="T27" s="5"/>
      <c r="U27" s="5"/>
      <c r="V27" s="5"/>
    </row>
    <row r="28" spans="1:51" s="19" customFormat="1" ht="25.5" customHeight="1" x14ac:dyDescent="0.25">
      <c r="A28" s="18">
        <v>17</v>
      </c>
      <c r="B28" s="18" t="s">
        <v>56</v>
      </c>
      <c r="C28" s="18">
        <v>746.1046</v>
      </c>
      <c r="D28" s="18">
        <v>375</v>
      </c>
      <c r="E28" s="18">
        <v>428</v>
      </c>
      <c r="F28" s="18" t="s">
        <v>57</v>
      </c>
      <c r="G28" s="18">
        <v>31</v>
      </c>
      <c r="H28" s="18" t="s">
        <v>55</v>
      </c>
      <c r="I28" s="18"/>
      <c r="J28" s="18"/>
      <c r="K28" s="18"/>
      <c r="L28" s="18"/>
      <c r="M28" s="18"/>
      <c r="N28" s="18"/>
      <c r="O28" s="18"/>
      <c r="P28" s="18">
        <v>38</v>
      </c>
      <c r="Q28" s="18"/>
      <c r="R28" s="18">
        <v>35</v>
      </c>
      <c r="S28" s="18">
        <f>IF(E28=0,0,R28/E28*100)</f>
        <v>8.1775700934579429</v>
      </c>
      <c r="T28" s="18"/>
      <c r="U28" s="18"/>
      <c r="V28" s="18"/>
    </row>
    <row r="29" spans="1:51" s="19" customFormat="1" ht="25.5" customHeight="1" x14ac:dyDescent="0.25">
      <c r="A29" s="22"/>
      <c r="B29" s="22"/>
      <c r="C29" s="22"/>
      <c r="D29" s="22"/>
      <c r="E29" s="22"/>
      <c r="F29" s="22"/>
      <c r="G29" s="22"/>
      <c r="H29" s="133"/>
      <c r="I29" s="133"/>
      <c r="J29" s="133"/>
      <c r="K29" s="133"/>
      <c r="L29" s="133"/>
      <c r="M29" s="133"/>
      <c r="N29" s="133"/>
      <c r="O29" s="133"/>
      <c r="P29" s="22"/>
      <c r="Q29" s="22"/>
      <c r="R29" s="22"/>
      <c r="S29" s="49"/>
      <c r="T29" s="49"/>
      <c r="U29" s="23"/>
      <c r="V29" s="23"/>
      <c r="W29" s="23"/>
    </row>
    <row r="30" spans="1:51" s="19" customFormat="1" ht="33" customHeight="1" x14ac:dyDescent="0.25">
      <c r="A30" s="22"/>
      <c r="B30" s="50" t="s">
        <v>58</v>
      </c>
      <c r="C30" s="134" t="s">
        <v>60</v>
      </c>
      <c r="D30" s="134"/>
      <c r="E30" s="134"/>
      <c r="F30" s="134"/>
      <c r="G30" s="90"/>
      <c r="H30" s="90"/>
      <c r="I30" s="90"/>
      <c r="J30" s="98" t="s">
        <v>144</v>
      </c>
      <c r="K30" s="98"/>
      <c r="L30" s="98"/>
      <c r="M30" s="135" t="s">
        <v>145</v>
      </c>
      <c r="N30" s="135"/>
      <c r="O30" s="135"/>
      <c r="P30" s="135"/>
      <c r="Q30" s="135"/>
      <c r="R30" s="22"/>
      <c r="S30" s="49"/>
      <c r="T30" s="49"/>
      <c r="U30" s="23"/>
      <c r="V30" s="23"/>
      <c r="W30" s="23"/>
    </row>
    <row r="31" spans="1:51" s="19" customFormat="1" ht="25.5" customHeight="1" x14ac:dyDescent="0.25">
      <c r="A31" s="22"/>
      <c r="B31"/>
      <c r="C31" s="88" t="s">
        <v>59</v>
      </c>
      <c r="D31" s="88"/>
      <c r="E31" s="88"/>
      <c r="F31" s="88"/>
      <c r="G31" s="88" t="s">
        <v>61</v>
      </c>
      <c r="H31" s="88"/>
      <c r="I31" s="88"/>
      <c r="J31" s="93" t="s">
        <v>62</v>
      </c>
      <c r="K31" s="93"/>
      <c r="L31" s="93"/>
      <c r="M31" s="1"/>
      <c r="N31" s="1"/>
      <c r="O31" s="22"/>
      <c r="P31" s="22"/>
      <c r="Q31" s="22"/>
      <c r="R31" s="22"/>
      <c r="S31" s="49"/>
      <c r="T31" s="49"/>
      <c r="U31" s="23"/>
      <c r="V31" s="23"/>
      <c r="W31" s="23"/>
    </row>
  </sheetData>
  <mergeCells count="38"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C31:F31"/>
    <mergeCell ref="G31:I31"/>
    <mergeCell ref="J31:L31"/>
    <mergeCell ref="Q8:Q10"/>
    <mergeCell ref="R8:R10"/>
    <mergeCell ref="H29:O29"/>
    <mergeCell ref="C30:F30"/>
    <mergeCell ref="G30:I30"/>
    <mergeCell ref="J30:L30"/>
    <mergeCell ref="M30:Q30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0"/>
  <sheetViews>
    <sheetView view="pageBreakPreview" zoomScale="90" zoomScaleNormal="100" zoomScaleSheetLayoutView="90" workbookViewId="0">
      <selection activeCell="E15" sqref="E15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5.42578125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x14ac:dyDescent="0.25">
      <c r="A1" s="90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4"/>
    </row>
    <row r="2" spans="1:5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4"/>
    </row>
    <row r="3" spans="1:51" ht="15.75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x14ac:dyDescent="0.25">
      <c r="A4" s="99" t="s">
        <v>84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3" t="s">
        <v>14</v>
      </c>
      <c r="B6" s="137" t="s">
        <v>15</v>
      </c>
      <c r="C6" s="104" t="s">
        <v>71</v>
      </c>
      <c r="D6" s="103" t="s">
        <v>73</v>
      </c>
      <c r="E6" s="104"/>
      <c r="F6" s="109" t="s">
        <v>63</v>
      </c>
      <c r="G6" s="112" t="s">
        <v>2</v>
      </c>
      <c r="H6" s="144"/>
      <c r="I6" s="144"/>
      <c r="J6" s="144"/>
      <c r="K6" s="144"/>
      <c r="L6" s="144"/>
      <c r="M6" s="144"/>
      <c r="N6" s="144"/>
      <c r="O6" s="14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5"/>
      <c r="B7" s="137"/>
      <c r="C7" s="106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5"/>
      <c r="B8" s="137"/>
      <c r="C8" s="106"/>
      <c r="D8" s="105"/>
      <c r="E8" s="106"/>
      <c r="F8" s="110"/>
      <c r="G8" s="121" t="s">
        <v>9</v>
      </c>
      <c r="H8" s="121" t="s">
        <v>10</v>
      </c>
      <c r="I8" s="140" t="s">
        <v>18</v>
      </c>
      <c r="J8" s="140"/>
      <c r="K8" s="140"/>
      <c r="L8" s="121" t="s">
        <v>21</v>
      </c>
      <c r="M8" s="140" t="s">
        <v>18</v>
      </c>
      <c r="N8" s="140"/>
      <c r="O8" s="140"/>
      <c r="P8" s="124" t="s">
        <v>9</v>
      </c>
      <c r="Q8" s="130" t="s">
        <v>10</v>
      </c>
      <c r="R8" s="127" t="s">
        <v>9</v>
      </c>
      <c r="S8" s="127" t="s">
        <v>10</v>
      </c>
      <c r="T8" s="137" t="s">
        <v>18</v>
      </c>
      <c r="U8" s="137"/>
      <c r="V8" s="137"/>
    </row>
    <row r="9" spans="1:51" ht="52.5" customHeight="1" x14ac:dyDescent="0.25">
      <c r="A9" s="105"/>
      <c r="B9" s="137"/>
      <c r="C9" s="106"/>
      <c r="D9" s="107"/>
      <c r="E9" s="108"/>
      <c r="F9" s="110"/>
      <c r="G9" s="122"/>
      <c r="H9" s="122"/>
      <c r="I9" s="138" t="s">
        <v>12</v>
      </c>
      <c r="J9" s="139"/>
      <c r="K9" s="122" t="s">
        <v>13</v>
      </c>
      <c r="L9" s="122"/>
      <c r="M9" s="138" t="s">
        <v>12</v>
      </c>
      <c r="N9" s="139"/>
      <c r="O9" s="122" t="s">
        <v>13</v>
      </c>
      <c r="P9" s="126"/>
      <c r="Q9" s="131"/>
      <c r="R9" s="128"/>
      <c r="S9" s="128"/>
      <c r="T9" s="107" t="s">
        <v>12</v>
      </c>
      <c r="U9" s="108"/>
      <c r="V9" s="126" t="s">
        <v>13</v>
      </c>
    </row>
    <row r="10" spans="1:51" ht="123" customHeight="1" x14ac:dyDescent="0.25">
      <c r="A10" s="107"/>
      <c r="B10" s="137"/>
      <c r="C10" s="108"/>
      <c r="D10" s="2">
        <v>2025</v>
      </c>
      <c r="E10" s="2">
        <v>2026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s="70" customFormat="1" ht="40.5" customHeight="1" x14ac:dyDescent="0.25">
      <c r="A12" s="7">
        <v>1</v>
      </c>
      <c r="B12" s="5" t="s">
        <v>89</v>
      </c>
      <c r="C12" s="74">
        <v>36.119999999999997</v>
      </c>
      <c r="D12" s="5">
        <v>5</v>
      </c>
      <c r="E12" s="5">
        <v>27</v>
      </c>
      <c r="F12" s="5" t="s">
        <v>81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1</v>
      </c>
      <c r="Q12" s="75">
        <v>0.05</v>
      </c>
      <c r="R12" s="76">
        <v>1</v>
      </c>
      <c r="S12" s="77">
        <v>3.6999999999999998E-2</v>
      </c>
      <c r="T12" s="12"/>
      <c r="U12" s="12"/>
      <c r="V12" s="12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48" x14ac:dyDescent="0.25">
      <c r="A13" s="7">
        <v>1</v>
      </c>
      <c r="B13" s="9" t="s">
        <v>42</v>
      </c>
      <c r="C13" s="8">
        <v>38.970999999999997</v>
      </c>
      <c r="D13" s="5">
        <v>22</v>
      </c>
      <c r="E13" s="53">
        <v>22</v>
      </c>
      <c r="F13" s="39" t="s">
        <v>81</v>
      </c>
      <c r="G13" s="16">
        <v>1</v>
      </c>
      <c r="H13" s="55">
        <v>4.4999999999999998E-2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1</v>
      </c>
      <c r="Q13" s="51">
        <v>0.05</v>
      </c>
      <c r="R13" s="16">
        <f t="shared" ref="R13" si="0">ROUNDDOWN(P13,0)</f>
        <v>1</v>
      </c>
      <c r="S13" s="52">
        <f t="shared" ref="S13:S14" si="1">IF(E13&gt;0,R13/E13,0)</f>
        <v>4.5454545454545456E-2</v>
      </c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36" x14ac:dyDescent="0.25">
      <c r="A14" s="7">
        <v>2</v>
      </c>
      <c r="B14" s="9" t="s">
        <v>49</v>
      </c>
      <c r="C14" s="8">
        <v>449.37060000000002</v>
      </c>
      <c r="D14" s="5">
        <v>112</v>
      </c>
      <c r="E14" s="53">
        <v>107</v>
      </c>
      <c r="F14" s="39" t="s">
        <v>81</v>
      </c>
      <c r="G14" s="16">
        <v>3</v>
      </c>
      <c r="H14" s="55">
        <v>2.7E-2</v>
      </c>
      <c r="I14" s="12">
        <v>0</v>
      </c>
      <c r="J14" s="12">
        <v>0</v>
      </c>
      <c r="K14" s="12">
        <v>0</v>
      </c>
      <c r="L14" s="12">
        <v>3</v>
      </c>
      <c r="M14" s="12">
        <v>0</v>
      </c>
      <c r="N14" s="12">
        <v>0</v>
      </c>
      <c r="O14" s="12">
        <v>0</v>
      </c>
      <c r="P14" s="12">
        <v>5</v>
      </c>
      <c r="Q14" s="51">
        <v>0.05</v>
      </c>
      <c r="R14" s="16">
        <v>3</v>
      </c>
      <c r="S14" s="52">
        <f t="shared" si="1"/>
        <v>2.8037383177570093E-2</v>
      </c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x14ac:dyDescent="0.25">
      <c r="A15" s="7">
        <v>3</v>
      </c>
      <c r="B15" s="9" t="s">
        <v>142</v>
      </c>
      <c r="C15" s="8">
        <f>SUM(C12:C14)</f>
        <v>524.46159999999998</v>
      </c>
      <c r="D15" s="5">
        <f>SUM(D12:D14)</f>
        <v>139</v>
      </c>
      <c r="E15" s="53">
        <f>SUM(E12:E14)</f>
        <v>156</v>
      </c>
      <c r="F15" s="39"/>
      <c r="G15" s="16">
        <v>4</v>
      </c>
      <c r="H15" s="55"/>
      <c r="I15" s="12"/>
      <c r="J15" s="12"/>
      <c r="K15" s="12"/>
      <c r="L15" s="12">
        <v>3</v>
      </c>
      <c r="M15" s="12"/>
      <c r="N15" s="12"/>
      <c r="O15" s="12"/>
      <c r="P15" s="12">
        <v>7</v>
      </c>
      <c r="Q15" s="51"/>
      <c r="R15" s="16">
        <v>5</v>
      </c>
      <c r="S15" s="52"/>
      <c r="T15" s="5"/>
      <c r="U15" s="5"/>
      <c r="V15" s="5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x14ac:dyDescent="0.25">
      <c r="A16" s="7">
        <v>4</v>
      </c>
      <c r="B16" s="9" t="s">
        <v>143</v>
      </c>
      <c r="C16" s="8">
        <v>0</v>
      </c>
      <c r="D16" s="5">
        <v>0</v>
      </c>
      <c r="E16" s="53">
        <v>0</v>
      </c>
      <c r="F16" s="39"/>
      <c r="G16" s="16"/>
      <c r="H16" s="55"/>
      <c r="I16" s="12"/>
      <c r="J16" s="12"/>
      <c r="K16" s="12"/>
      <c r="L16" s="12"/>
      <c r="M16" s="12"/>
      <c r="N16" s="12"/>
      <c r="O16" s="12"/>
      <c r="P16" s="12">
        <v>0</v>
      </c>
      <c r="Q16" s="51"/>
      <c r="R16" s="16">
        <v>0</v>
      </c>
      <c r="S16" s="52"/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23" s="19" customFormat="1" ht="25.5" customHeight="1" x14ac:dyDescent="0.25">
      <c r="A17" s="18">
        <v>5</v>
      </c>
      <c r="B17" s="18" t="s">
        <v>56</v>
      </c>
      <c r="C17" s="18">
        <v>524.46159999999998</v>
      </c>
      <c r="D17" s="18">
        <v>139</v>
      </c>
      <c r="E17" s="18">
        <v>156</v>
      </c>
      <c r="F17" s="18" t="s">
        <v>57</v>
      </c>
      <c r="G17" s="18">
        <v>4</v>
      </c>
      <c r="H17" s="18" t="s">
        <v>55</v>
      </c>
      <c r="I17" s="18"/>
      <c r="J17" s="18"/>
      <c r="K17" s="18"/>
      <c r="L17" s="18">
        <v>3</v>
      </c>
      <c r="M17" s="18"/>
      <c r="N17" s="18"/>
      <c r="O17" s="18"/>
      <c r="P17" s="18">
        <v>7</v>
      </c>
      <c r="Q17" s="18"/>
      <c r="R17" s="18">
        <v>5</v>
      </c>
      <c r="S17" s="18">
        <f>IF(E17=0,0,R17/E17*100)</f>
        <v>3.2051282051282048</v>
      </c>
      <c r="T17" s="18"/>
      <c r="U17" s="18"/>
      <c r="V17" s="18"/>
    </row>
    <row r="18" spans="1:23" s="19" customFormat="1" ht="25.5" customHeight="1" x14ac:dyDescent="0.25">
      <c r="A18" s="22"/>
      <c r="B18" s="22"/>
      <c r="C18" s="22"/>
      <c r="D18" s="22"/>
      <c r="E18" s="22"/>
      <c r="F18" s="22"/>
      <c r="G18" s="22"/>
      <c r="H18" s="133"/>
      <c r="I18" s="133"/>
      <c r="J18" s="133"/>
      <c r="K18" s="133"/>
      <c r="L18" s="133"/>
      <c r="M18" s="133"/>
      <c r="N18" s="133"/>
      <c r="O18" s="133"/>
      <c r="P18" s="22"/>
      <c r="Q18" s="22"/>
      <c r="R18" s="22"/>
      <c r="S18" s="49"/>
      <c r="T18" s="49"/>
      <c r="U18" s="23"/>
      <c r="V18" s="23"/>
      <c r="W18" s="23"/>
    </row>
    <row r="19" spans="1:23" s="19" customFormat="1" ht="33" customHeight="1" x14ac:dyDescent="0.25">
      <c r="A19" s="22"/>
      <c r="B19" s="50" t="s">
        <v>58</v>
      </c>
      <c r="C19" s="134" t="s">
        <v>60</v>
      </c>
      <c r="D19" s="134"/>
      <c r="E19" s="134"/>
      <c r="F19" s="134"/>
      <c r="G19" s="90"/>
      <c r="H19" s="90"/>
      <c r="I19" s="90"/>
      <c r="J19" s="98" t="s">
        <v>144</v>
      </c>
      <c r="K19" s="98"/>
      <c r="L19" s="98"/>
      <c r="M19" s="135" t="s">
        <v>145</v>
      </c>
      <c r="N19" s="135"/>
      <c r="O19" s="135"/>
      <c r="P19" s="135"/>
      <c r="Q19" s="135"/>
      <c r="R19" s="22"/>
      <c r="S19" s="49"/>
      <c r="T19" s="49"/>
      <c r="U19" s="23"/>
      <c r="V19" s="23"/>
      <c r="W19" s="23"/>
    </row>
    <row r="20" spans="1:23" s="19" customFormat="1" ht="25.5" customHeight="1" x14ac:dyDescent="0.25">
      <c r="A20" s="22"/>
      <c r="B20"/>
      <c r="C20" s="88" t="s">
        <v>59</v>
      </c>
      <c r="D20" s="88"/>
      <c r="E20" s="88"/>
      <c r="F20" s="88"/>
      <c r="G20" s="88" t="s">
        <v>61</v>
      </c>
      <c r="H20" s="88"/>
      <c r="I20" s="88"/>
      <c r="J20" s="93" t="s">
        <v>62</v>
      </c>
      <c r="K20" s="93"/>
      <c r="L20" s="93"/>
      <c r="M20" s="1"/>
      <c r="N20" s="1"/>
      <c r="O20" s="22"/>
      <c r="P20" s="22"/>
      <c r="Q20" s="22"/>
      <c r="R20" s="22"/>
      <c r="S20" s="49"/>
      <c r="T20" s="49"/>
      <c r="U20" s="23"/>
      <c r="V20" s="23"/>
      <c r="W20" s="23"/>
    </row>
  </sheetData>
  <mergeCells count="38"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C20:F20"/>
    <mergeCell ref="G20:I20"/>
    <mergeCell ref="J20:L20"/>
    <mergeCell ref="Q8:Q10"/>
    <mergeCell ref="R8:R10"/>
    <mergeCell ref="H18:O18"/>
    <mergeCell ref="C19:F19"/>
    <mergeCell ref="G19:I19"/>
    <mergeCell ref="J19:L19"/>
    <mergeCell ref="M19:Q19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6"/>
  <sheetViews>
    <sheetView view="pageBreakPreview" topLeftCell="A13" zoomScale="90" zoomScaleNormal="100" zoomScaleSheetLayoutView="90" workbookViewId="0">
      <selection activeCell="E23" sqref="E23"/>
    </sheetView>
  </sheetViews>
  <sheetFormatPr defaultRowHeight="15" x14ac:dyDescent="0.25"/>
  <cols>
    <col min="1" max="1" width="6" customWidth="1"/>
    <col min="2" max="2" width="24" customWidth="1"/>
    <col min="3" max="3" width="10.7109375" customWidth="1"/>
    <col min="4" max="4" width="7.42578125" customWidth="1"/>
    <col min="5" max="5" width="8.7109375" customWidth="1"/>
    <col min="6" max="6" width="15.7109375" customWidth="1"/>
    <col min="7" max="7" width="6" customWidth="1"/>
    <col min="8" max="8" width="7" customWidth="1"/>
    <col min="9" max="9" width="5.85546875" customWidth="1"/>
    <col min="10" max="10" width="5.7109375" customWidth="1"/>
    <col min="11" max="11" width="5.85546875" customWidth="1"/>
    <col min="12" max="12" width="6" customWidth="1"/>
    <col min="13" max="13" width="5.42578125" customWidth="1"/>
    <col min="14" max="14" width="5" customWidth="1"/>
    <col min="15" max="15" width="6.28515625" customWidth="1"/>
    <col min="16" max="17" width="5.85546875" customWidth="1"/>
    <col min="18" max="18" width="6" customWidth="1"/>
    <col min="19" max="19" width="8.7109375" customWidth="1"/>
    <col min="20" max="20" width="4.85546875" customWidth="1"/>
    <col min="21" max="21" width="5.5703125" customWidth="1"/>
    <col min="22" max="22" width="7.28515625" customWidth="1"/>
    <col min="23" max="23" width="12" hidden="1" customWidth="1"/>
    <col min="24" max="24" width="9.140625" customWidth="1"/>
  </cols>
  <sheetData>
    <row r="1" spans="1:51" x14ac:dyDescent="0.25">
      <c r="A1" s="90" t="s">
        <v>147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4"/>
    </row>
    <row r="2" spans="1:51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4"/>
    </row>
    <row r="3" spans="1:51" ht="15.75" x14ac:dyDescent="0.25">
      <c r="A3" s="99" t="s">
        <v>77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4"/>
    </row>
    <row r="4" spans="1:51" ht="15.75" x14ac:dyDescent="0.25">
      <c r="A4" s="99" t="s">
        <v>83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4"/>
    </row>
    <row r="5" spans="1:51" ht="9" customHeight="1" x14ac:dyDescent="0.25">
      <c r="A5" s="47"/>
      <c r="B5" s="36"/>
      <c r="C5" s="48"/>
      <c r="D5" s="48"/>
      <c r="E5" s="48"/>
      <c r="F5" s="48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4"/>
    </row>
    <row r="6" spans="1:51" ht="21.75" customHeight="1" x14ac:dyDescent="0.25">
      <c r="A6" s="103" t="s">
        <v>14</v>
      </c>
      <c r="B6" s="137" t="s">
        <v>15</v>
      </c>
      <c r="C6" s="104" t="s">
        <v>71</v>
      </c>
      <c r="D6" s="103" t="s">
        <v>73</v>
      </c>
      <c r="E6" s="104"/>
      <c r="F6" s="109" t="s">
        <v>63</v>
      </c>
      <c r="G6" s="112" t="s">
        <v>2</v>
      </c>
      <c r="H6" s="144"/>
      <c r="I6" s="144"/>
      <c r="J6" s="144"/>
      <c r="K6" s="144"/>
      <c r="L6" s="144"/>
      <c r="M6" s="144"/>
      <c r="N6" s="144"/>
      <c r="O6" s="144"/>
      <c r="P6" s="115" t="s">
        <v>3</v>
      </c>
      <c r="Q6" s="116"/>
      <c r="R6" s="116"/>
      <c r="S6" s="116"/>
      <c r="T6" s="116"/>
      <c r="U6" s="116"/>
      <c r="V6" s="116"/>
      <c r="W6" s="117"/>
      <c r="X6" s="38"/>
    </row>
    <row r="7" spans="1:51" ht="50.25" customHeight="1" x14ac:dyDescent="0.25">
      <c r="A7" s="105"/>
      <c r="B7" s="137"/>
      <c r="C7" s="106"/>
      <c r="D7" s="105"/>
      <c r="E7" s="106"/>
      <c r="F7" s="110"/>
      <c r="G7" s="118" t="s">
        <v>16</v>
      </c>
      <c r="H7" s="119"/>
      <c r="I7" s="119"/>
      <c r="J7" s="119"/>
      <c r="K7" s="120"/>
      <c r="L7" s="118" t="s">
        <v>17</v>
      </c>
      <c r="M7" s="119"/>
      <c r="N7" s="119"/>
      <c r="O7" s="120"/>
      <c r="P7" s="118" t="s">
        <v>76</v>
      </c>
      <c r="Q7" s="120"/>
      <c r="R7" s="115" t="s">
        <v>22</v>
      </c>
      <c r="S7" s="116"/>
      <c r="T7" s="116"/>
      <c r="U7" s="116"/>
      <c r="V7" s="117"/>
      <c r="W7" s="34" t="s">
        <v>70</v>
      </c>
      <c r="X7" s="34"/>
    </row>
    <row r="8" spans="1:51" ht="15" customHeight="1" x14ac:dyDescent="0.25">
      <c r="A8" s="105"/>
      <c r="B8" s="137"/>
      <c r="C8" s="106"/>
      <c r="D8" s="105"/>
      <c r="E8" s="106"/>
      <c r="F8" s="110"/>
      <c r="G8" s="121" t="s">
        <v>9</v>
      </c>
      <c r="H8" s="121" t="s">
        <v>10</v>
      </c>
      <c r="I8" s="140" t="s">
        <v>18</v>
      </c>
      <c r="J8" s="140"/>
      <c r="K8" s="140"/>
      <c r="L8" s="121" t="s">
        <v>21</v>
      </c>
      <c r="M8" s="140" t="s">
        <v>18</v>
      </c>
      <c r="N8" s="140"/>
      <c r="O8" s="140"/>
      <c r="P8" s="124" t="s">
        <v>9</v>
      </c>
      <c r="Q8" s="130" t="s">
        <v>10</v>
      </c>
      <c r="R8" s="127" t="s">
        <v>9</v>
      </c>
      <c r="S8" s="127" t="s">
        <v>10</v>
      </c>
      <c r="T8" s="137" t="s">
        <v>18</v>
      </c>
      <c r="U8" s="137"/>
      <c r="V8" s="137"/>
    </row>
    <row r="9" spans="1:51" ht="52.5" customHeight="1" x14ac:dyDescent="0.25">
      <c r="A9" s="105"/>
      <c r="B9" s="137"/>
      <c r="C9" s="106"/>
      <c r="D9" s="107"/>
      <c r="E9" s="108"/>
      <c r="F9" s="110"/>
      <c r="G9" s="122"/>
      <c r="H9" s="122"/>
      <c r="I9" s="138" t="s">
        <v>12</v>
      </c>
      <c r="J9" s="139"/>
      <c r="K9" s="122" t="s">
        <v>13</v>
      </c>
      <c r="L9" s="122"/>
      <c r="M9" s="138" t="s">
        <v>12</v>
      </c>
      <c r="N9" s="139"/>
      <c r="O9" s="122" t="s">
        <v>13</v>
      </c>
      <c r="P9" s="126"/>
      <c r="Q9" s="131"/>
      <c r="R9" s="128"/>
      <c r="S9" s="128"/>
      <c r="T9" s="107" t="s">
        <v>12</v>
      </c>
      <c r="U9" s="108"/>
      <c r="V9" s="126" t="s">
        <v>13</v>
      </c>
    </row>
    <row r="10" spans="1:51" ht="123" customHeight="1" x14ac:dyDescent="0.25">
      <c r="A10" s="107"/>
      <c r="B10" s="137"/>
      <c r="C10" s="108"/>
      <c r="D10" s="2">
        <v>2026</v>
      </c>
      <c r="E10" s="2">
        <v>2025</v>
      </c>
      <c r="F10" s="111"/>
      <c r="G10" s="123"/>
      <c r="H10" s="123"/>
      <c r="I10" s="15" t="s">
        <v>19</v>
      </c>
      <c r="J10" s="15" t="s">
        <v>20</v>
      </c>
      <c r="K10" s="123"/>
      <c r="L10" s="123"/>
      <c r="M10" s="15" t="s">
        <v>19</v>
      </c>
      <c r="N10" s="15" t="s">
        <v>75</v>
      </c>
      <c r="O10" s="123"/>
      <c r="P10" s="125"/>
      <c r="Q10" s="132"/>
      <c r="R10" s="129"/>
      <c r="S10" s="129"/>
      <c r="T10" s="3" t="s">
        <v>79</v>
      </c>
      <c r="U10" s="3" t="s">
        <v>20</v>
      </c>
      <c r="V10" s="125"/>
    </row>
    <row r="11" spans="1:51" x14ac:dyDescent="0.25">
      <c r="A11" s="7">
        <v>1</v>
      </c>
      <c r="B11" s="5">
        <v>2</v>
      </c>
      <c r="C11" s="7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5">
        <v>12</v>
      </c>
      <c r="M11" s="5">
        <v>13</v>
      </c>
      <c r="N11" s="5">
        <v>14</v>
      </c>
      <c r="O11" s="5">
        <v>15</v>
      </c>
      <c r="P11" s="5">
        <v>16</v>
      </c>
      <c r="Q11" s="5">
        <v>17</v>
      </c>
      <c r="R11" s="5">
        <v>18</v>
      </c>
      <c r="S11" s="5">
        <v>19</v>
      </c>
      <c r="T11" s="12">
        <v>20</v>
      </c>
      <c r="U11" s="12">
        <v>21</v>
      </c>
      <c r="V11" s="12">
        <v>22</v>
      </c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</row>
    <row r="12" spans="1:51" ht="72" x14ac:dyDescent="0.25">
      <c r="A12" s="7">
        <v>1</v>
      </c>
      <c r="B12" s="9" t="s">
        <v>90</v>
      </c>
      <c r="C12" s="8">
        <v>45.2</v>
      </c>
      <c r="D12" s="5">
        <v>7</v>
      </c>
      <c r="E12" s="53">
        <v>6</v>
      </c>
      <c r="F12" s="39" t="s">
        <v>81</v>
      </c>
      <c r="G12" s="16">
        <v>1</v>
      </c>
      <c r="H12" s="52">
        <v>0.14199999999999999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</v>
      </c>
      <c r="Q12" s="51">
        <v>0.3</v>
      </c>
      <c r="R12" s="16">
        <v>1</v>
      </c>
      <c r="S12" s="52">
        <f t="shared" ref="S12:S20" si="0">IF(E12&gt;0,R12/E12,0)</f>
        <v>0.16666666666666666</v>
      </c>
      <c r="T12" s="5"/>
      <c r="U12" s="5"/>
      <c r="V12" s="5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</row>
    <row r="13" spans="1:51" ht="49.5" customHeight="1" x14ac:dyDescent="0.25">
      <c r="A13" s="7">
        <v>2</v>
      </c>
      <c r="B13" s="9" t="s">
        <v>34</v>
      </c>
      <c r="C13" s="8">
        <v>24.7</v>
      </c>
      <c r="D13" s="5">
        <v>17</v>
      </c>
      <c r="E13" s="53">
        <v>15</v>
      </c>
      <c r="F13" s="39" t="s">
        <v>81</v>
      </c>
      <c r="G13" s="16">
        <v>3</v>
      </c>
      <c r="H13" s="55">
        <v>0.1764</v>
      </c>
      <c r="I13" s="12">
        <v>0</v>
      </c>
      <c r="J13" s="12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4</v>
      </c>
      <c r="Q13" s="51">
        <v>0.3</v>
      </c>
      <c r="R13" s="16">
        <v>3</v>
      </c>
      <c r="S13" s="52">
        <f t="shared" si="0"/>
        <v>0.2</v>
      </c>
      <c r="T13" s="5"/>
      <c r="U13" s="5"/>
      <c r="V13" s="5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</row>
    <row r="14" spans="1:51" ht="57.75" customHeight="1" x14ac:dyDescent="0.25">
      <c r="A14" s="41">
        <v>3</v>
      </c>
      <c r="B14" s="9" t="s">
        <v>65</v>
      </c>
      <c r="C14" s="8">
        <v>5.2629999999999999</v>
      </c>
      <c r="D14" s="5">
        <v>8</v>
      </c>
      <c r="E14" s="53">
        <v>8</v>
      </c>
      <c r="F14" s="39" t="s">
        <v>81</v>
      </c>
      <c r="G14" s="16">
        <v>2</v>
      </c>
      <c r="H14" s="55">
        <v>0.25</v>
      </c>
      <c r="I14" s="12">
        <v>0</v>
      </c>
      <c r="J14" s="12">
        <v>0</v>
      </c>
      <c r="K14" s="12">
        <v>0</v>
      </c>
      <c r="L14" s="12">
        <v>1</v>
      </c>
      <c r="M14" s="12">
        <v>0</v>
      </c>
      <c r="N14" s="12">
        <v>0</v>
      </c>
      <c r="O14" s="12">
        <v>0</v>
      </c>
      <c r="P14" s="12">
        <v>2</v>
      </c>
      <c r="Q14" s="51">
        <v>0.3</v>
      </c>
      <c r="R14" s="16">
        <f t="shared" ref="R14:R20" si="1">ROUNDDOWN(P14,0)</f>
        <v>2</v>
      </c>
      <c r="S14" s="52">
        <f t="shared" si="0"/>
        <v>0.25</v>
      </c>
      <c r="T14" s="5"/>
      <c r="U14" s="5"/>
      <c r="V14" s="5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</row>
    <row r="15" spans="1:51" ht="51.75" customHeight="1" x14ac:dyDescent="0.25">
      <c r="A15" s="41">
        <v>4</v>
      </c>
      <c r="B15" s="9" t="s">
        <v>66</v>
      </c>
      <c r="C15" s="8">
        <v>11.74</v>
      </c>
      <c r="D15" s="5">
        <v>18</v>
      </c>
      <c r="E15" s="53">
        <v>18</v>
      </c>
      <c r="F15" s="39" t="s">
        <v>81</v>
      </c>
      <c r="G15" s="16">
        <v>5</v>
      </c>
      <c r="H15" s="55">
        <v>0.27700000000000002</v>
      </c>
      <c r="I15" s="12">
        <v>0</v>
      </c>
      <c r="J15" s="12">
        <v>0</v>
      </c>
      <c r="K15" s="12">
        <v>0</v>
      </c>
      <c r="L15" s="12">
        <v>4</v>
      </c>
      <c r="M15" s="12">
        <v>0</v>
      </c>
      <c r="N15" s="12">
        <v>0</v>
      </c>
      <c r="O15" s="12">
        <v>0</v>
      </c>
      <c r="P15" s="12">
        <v>5</v>
      </c>
      <c r="Q15" s="51">
        <v>0.3</v>
      </c>
      <c r="R15" s="16">
        <f t="shared" si="1"/>
        <v>5</v>
      </c>
      <c r="S15" s="52">
        <f t="shared" si="0"/>
        <v>0.27777777777777779</v>
      </c>
      <c r="T15" s="5"/>
      <c r="U15" s="5"/>
      <c r="V15" s="5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</row>
    <row r="16" spans="1:51" ht="51" customHeight="1" x14ac:dyDescent="0.25">
      <c r="A16" s="7">
        <v>5</v>
      </c>
      <c r="B16" s="9" t="s">
        <v>39</v>
      </c>
      <c r="C16" s="8">
        <v>49.816000000000003</v>
      </c>
      <c r="D16" s="5">
        <v>13</v>
      </c>
      <c r="E16" s="53">
        <v>12</v>
      </c>
      <c r="F16" s="39" t="s">
        <v>81</v>
      </c>
      <c r="G16" s="16">
        <v>1</v>
      </c>
      <c r="H16" s="55">
        <v>7.6899999999999996E-2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3</v>
      </c>
      <c r="Q16" s="51">
        <v>0.3</v>
      </c>
      <c r="R16" s="16">
        <v>1</v>
      </c>
      <c r="S16" s="52">
        <f t="shared" si="0"/>
        <v>8.3333333333333329E-2</v>
      </c>
      <c r="T16" s="5"/>
      <c r="U16" s="5"/>
      <c r="V16" s="5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</row>
    <row r="17" spans="1:51" ht="48" x14ac:dyDescent="0.25">
      <c r="A17" s="7">
        <v>6</v>
      </c>
      <c r="B17" s="9" t="s">
        <v>42</v>
      </c>
      <c r="C17" s="8">
        <v>38.970999999999997</v>
      </c>
      <c r="D17" s="5">
        <v>7</v>
      </c>
      <c r="E17" s="53">
        <v>7</v>
      </c>
      <c r="F17" s="39" t="s">
        <v>81</v>
      </c>
      <c r="G17" s="16">
        <v>2</v>
      </c>
      <c r="H17" s="55">
        <v>0.28499999999999998</v>
      </c>
      <c r="I17" s="12">
        <v>0</v>
      </c>
      <c r="J17" s="12">
        <v>0</v>
      </c>
      <c r="K17" s="12">
        <v>0</v>
      </c>
      <c r="L17" s="12">
        <v>1</v>
      </c>
      <c r="M17" s="12">
        <v>0</v>
      </c>
      <c r="N17" s="12">
        <v>0</v>
      </c>
      <c r="O17" s="12">
        <v>0</v>
      </c>
      <c r="P17" s="12">
        <v>2</v>
      </c>
      <c r="Q17" s="51">
        <v>0.3</v>
      </c>
      <c r="R17" s="16">
        <f t="shared" si="1"/>
        <v>2</v>
      </c>
      <c r="S17" s="52">
        <f t="shared" si="0"/>
        <v>0.2857142857142857</v>
      </c>
      <c r="T17" s="5"/>
      <c r="U17" s="5"/>
      <c r="V17" s="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</row>
    <row r="18" spans="1:51" ht="36" x14ac:dyDescent="0.25">
      <c r="A18" s="7">
        <v>7</v>
      </c>
      <c r="B18" s="9" t="s">
        <v>49</v>
      </c>
      <c r="C18" s="8">
        <v>449.37060000000002</v>
      </c>
      <c r="D18" s="5">
        <v>35</v>
      </c>
      <c r="E18" s="53">
        <v>45</v>
      </c>
      <c r="F18" s="39" t="s">
        <v>81</v>
      </c>
      <c r="G18" s="16">
        <v>10</v>
      </c>
      <c r="H18" s="55">
        <v>0.28599999999999998</v>
      </c>
      <c r="I18" s="12">
        <v>0</v>
      </c>
      <c r="J18" s="12">
        <v>0</v>
      </c>
      <c r="K18" s="12">
        <v>0</v>
      </c>
      <c r="L18" s="12">
        <v>4</v>
      </c>
      <c r="M18" s="12">
        <v>0</v>
      </c>
      <c r="N18" s="12">
        <v>0</v>
      </c>
      <c r="O18" s="12">
        <v>0</v>
      </c>
      <c r="P18" s="12">
        <v>13</v>
      </c>
      <c r="Q18" s="51">
        <v>0.3</v>
      </c>
      <c r="R18" s="16">
        <f t="shared" si="1"/>
        <v>13</v>
      </c>
      <c r="S18" s="52">
        <f t="shared" si="0"/>
        <v>0.28888888888888886</v>
      </c>
      <c r="T18" s="5"/>
      <c r="U18" s="5"/>
      <c r="V18" s="5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</row>
    <row r="19" spans="1:51" ht="25.5" x14ac:dyDescent="0.25">
      <c r="A19" s="7">
        <v>8</v>
      </c>
      <c r="B19" s="10" t="s">
        <v>67</v>
      </c>
      <c r="C19" s="8">
        <v>5.62</v>
      </c>
      <c r="D19" s="8">
        <v>8</v>
      </c>
      <c r="E19" s="37">
        <v>8</v>
      </c>
      <c r="F19" s="39" t="s">
        <v>81</v>
      </c>
      <c r="G19" s="16">
        <v>2</v>
      </c>
      <c r="H19" s="55">
        <v>0.182</v>
      </c>
      <c r="I19" s="12">
        <v>0</v>
      </c>
      <c r="J19" s="12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2</v>
      </c>
      <c r="Q19" s="51">
        <v>0.3</v>
      </c>
      <c r="R19" s="16">
        <f t="shared" si="1"/>
        <v>2</v>
      </c>
      <c r="S19" s="52">
        <f t="shared" si="0"/>
        <v>0.25</v>
      </c>
      <c r="T19" s="5"/>
      <c r="U19" s="5"/>
      <c r="V19" s="5"/>
    </row>
    <row r="20" spans="1:51" ht="36.75" x14ac:dyDescent="0.25">
      <c r="A20" s="7">
        <v>9</v>
      </c>
      <c r="B20" s="10" t="s">
        <v>68</v>
      </c>
      <c r="C20" s="8">
        <v>22.54</v>
      </c>
      <c r="D20" s="8">
        <v>8</v>
      </c>
      <c r="E20" s="37">
        <v>8</v>
      </c>
      <c r="F20" s="39" t="s">
        <v>81</v>
      </c>
      <c r="G20" s="16">
        <v>2</v>
      </c>
      <c r="H20" s="55">
        <v>0.182</v>
      </c>
      <c r="I20" s="12">
        <v>0</v>
      </c>
      <c r="J20" s="12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2</v>
      </c>
      <c r="Q20" s="51">
        <v>0.3</v>
      </c>
      <c r="R20" s="16">
        <f t="shared" si="1"/>
        <v>2</v>
      </c>
      <c r="S20" s="52">
        <f t="shared" si="0"/>
        <v>0.25</v>
      </c>
      <c r="T20" s="5"/>
      <c r="U20" s="5"/>
      <c r="V20" s="5"/>
    </row>
    <row r="21" spans="1:51" x14ac:dyDescent="0.25">
      <c r="A21" s="7">
        <v>10</v>
      </c>
      <c r="B21" s="10" t="s">
        <v>142</v>
      </c>
      <c r="C21" s="8">
        <f>SUM(C12:C20)</f>
        <v>653.22059999999999</v>
      </c>
      <c r="D21" s="8">
        <f>SUM(D12:D20)</f>
        <v>121</v>
      </c>
      <c r="E21" s="37">
        <f>SUM(E12:E20)</f>
        <v>127</v>
      </c>
      <c r="F21" s="39"/>
      <c r="G21" s="16">
        <f>SUM(G12:G20)</f>
        <v>28</v>
      </c>
      <c r="H21" s="55"/>
      <c r="I21" s="12"/>
      <c r="J21" s="12"/>
      <c r="K21" s="12"/>
      <c r="L21" s="12">
        <f>SUM(L12:L20)</f>
        <v>16</v>
      </c>
      <c r="M21" s="12"/>
      <c r="N21" s="12"/>
      <c r="O21" s="12"/>
      <c r="P21" s="12">
        <f>SUM(P12:P20)</f>
        <v>34</v>
      </c>
      <c r="Q21" s="51"/>
      <c r="R21" s="16">
        <f>SUM(R12:R20)</f>
        <v>31</v>
      </c>
      <c r="S21" s="52"/>
      <c r="T21" s="5"/>
      <c r="U21" s="5"/>
      <c r="V21" s="5"/>
    </row>
    <row r="22" spans="1:51" x14ac:dyDescent="0.25">
      <c r="A22" s="7">
        <v>11</v>
      </c>
      <c r="B22" s="10" t="s">
        <v>143</v>
      </c>
      <c r="C22" s="8">
        <v>0</v>
      </c>
      <c r="D22" s="8">
        <v>0</v>
      </c>
      <c r="E22" s="37">
        <v>0</v>
      </c>
      <c r="F22" s="39"/>
      <c r="G22" s="16">
        <v>0</v>
      </c>
      <c r="H22" s="55"/>
      <c r="I22" s="12"/>
      <c r="J22" s="12"/>
      <c r="K22" s="12"/>
      <c r="L22" s="12">
        <v>0</v>
      </c>
      <c r="M22" s="12"/>
      <c r="N22" s="12"/>
      <c r="O22" s="12"/>
      <c r="P22" s="12">
        <v>0</v>
      </c>
      <c r="Q22" s="51"/>
      <c r="R22" s="16">
        <v>0</v>
      </c>
      <c r="S22" s="52"/>
      <c r="T22" s="5"/>
      <c r="U22" s="5"/>
      <c r="V22" s="5"/>
    </row>
    <row r="23" spans="1:51" s="19" customFormat="1" ht="25.5" customHeight="1" x14ac:dyDescent="0.25">
      <c r="A23" s="18">
        <v>12</v>
      </c>
      <c r="B23" s="18" t="s">
        <v>56</v>
      </c>
      <c r="C23" s="18">
        <v>635.22059999999999</v>
      </c>
      <c r="D23" s="18">
        <v>121</v>
      </c>
      <c r="E23" s="18">
        <v>127</v>
      </c>
      <c r="F23" s="18" t="s">
        <v>57</v>
      </c>
      <c r="G23" s="18">
        <v>28</v>
      </c>
      <c r="H23" s="18" t="s">
        <v>55</v>
      </c>
      <c r="I23" s="18"/>
      <c r="J23" s="18"/>
      <c r="K23" s="18"/>
      <c r="L23" s="18">
        <v>16</v>
      </c>
      <c r="M23" s="18"/>
      <c r="N23" s="18"/>
      <c r="O23" s="18"/>
      <c r="P23" s="18">
        <v>34</v>
      </c>
      <c r="Q23" s="18"/>
      <c r="R23" s="18">
        <v>31</v>
      </c>
      <c r="S23" s="18">
        <f>IF(E23=0,0,R23/E23*100)</f>
        <v>24.409448818897637</v>
      </c>
      <c r="T23" s="18"/>
      <c r="U23" s="18"/>
      <c r="V23" s="18"/>
    </row>
    <row r="24" spans="1:51" s="19" customFormat="1" ht="25.5" customHeight="1" x14ac:dyDescent="0.25">
      <c r="A24" s="22"/>
      <c r="B24" s="22"/>
      <c r="C24" s="22"/>
      <c r="D24" s="22"/>
      <c r="E24" s="22"/>
      <c r="F24" s="22"/>
      <c r="G24" s="22"/>
      <c r="H24" s="133"/>
      <c r="I24" s="133"/>
      <c r="J24" s="133"/>
      <c r="K24" s="133"/>
      <c r="L24" s="133"/>
      <c r="M24" s="133"/>
      <c r="N24" s="133"/>
      <c r="O24" s="133"/>
      <c r="P24" s="22"/>
      <c r="Q24" s="22"/>
      <c r="R24" s="22"/>
      <c r="S24" s="49"/>
      <c r="T24" s="49"/>
      <c r="U24" s="23"/>
      <c r="V24" s="23"/>
      <c r="W24" s="23"/>
    </row>
    <row r="25" spans="1:51" s="19" customFormat="1" ht="33" customHeight="1" x14ac:dyDescent="0.25">
      <c r="A25" s="22"/>
      <c r="B25" s="50" t="s">
        <v>58</v>
      </c>
      <c r="C25" s="134" t="s">
        <v>60</v>
      </c>
      <c r="D25" s="134"/>
      <c r="E25" s="134"/>
      <c r="F25" s="134"/>
      <c r="G25" s="90"/>
      <c r="H25" s="90"/>
      <c r="I25" s="90"/>
      <c r="J25" s="98" t="s">
        <v>144</v>
      </c>
      <c r="K25" s="98"/>
      <c r="L25" s="98"/>
      <c r="M25" s="135" t="s">
        <v>145</v>
      </c>
      <c r="N25" s="135"/>
      <c r="O25" s="135"/>
      <c r="P25" s="135"/>
      <c r="Q25" s="135"/>
      <c r="R25" s="22"/>
      <c r="S25" s="49"/>
      <c r="T25" s="49"/>
      <c r="U25" s="23"/>
      <c r="V25" s="23"/>
      <c r="W25" s="23"/>
    </row>
    <row r="26" spans="1:51" s="19" customFormat="1" ht="25.5" customHeight="1" x14ac:dyDescent="0.25">
      <c r="A26" s="22"/>
      <c r="B26"/>
      <c r="C26" s="88" t="s">
        <v>59</v>
      </c>
      <c r="D26" s="88"/>
      <c r="E26" s="88"/>
      <c r="F26" s="88"/>
      <c r="G26" s="88" t="s">
        <v>61</v>
      </c>
      <c r="H26" s="88"/>
      <c r="I26" s="88"/>
      <c r="J26" s="93" t="s">
        <v>62</v>
      </c>
      <c r="K26" s="93"/>
      <c r="L26" s="93"/>
      <c r="M26" s="1"/>
      <c r="N26" s="1"/>
      <c r="O26" s="22"/>
      <c r="P26" s="22"/>
      <c r="Q26" s="22"/>
      <c r="R26" s="22"/>
      <c r="S26" s="49"/>
      <c r="T26" s="49"/>
      <c r="U26" s="23"/>
      <c r="V26" s="23"/>
      <c r="W26" s="23"/>
    </row>
  </sheetData>
  <mergeCells count="38">
    <mergeCell ref="A1:V2"/>
    <mergeCell ref="A3:V3"/>
    <mergeCell ref="A4:V4"/>
    <mergeCell ref="A6:A10"/>
    <mergeCell ref="B6:B10"/>
    <mergeCell ref="C6:C10"/>
    <mergeCell ref="D6:E9"/>
    <mergeCell ref="F6:F10"/>
    <mergeCell ref="G6:O6"/>
    <mergeCell ref="P6:W6"/>
    <mergeCell ref="G7:K7"/>
    <mergeCell ref="L7:O7"/>
    <mergeCell ref="P7:Q7"/>
    <mergeCell ref="R7:V7"/>
    <mergeCell ref="G8:G10"/>
    <mergeCell ref="H8:H10"/>
    <mergeCell ref="T8:V8"/>
    <mergeCell ref="I9:J9"/>
    <mergeCell ref="K9:K10"/>
    <mergeCell ref="M9:N9"/>
    <mergeCell ref="O9:O10"/>
    <mergeCell ref="T9:U9"/>
    <mergeCell ref="V9:V10"/>
    <mergeCell ref="I8:K8"/>
    <mergeCell ref="L8:L10"/>
    <mergeCell ref="M8:O8"/>
    <mergeCell ref="P8:P10"/>
    <mergeCell ref="S8:S10"/>
    <mergeCell ref="C26:F26"/>
    <mergeCell ref="G26:I26"/>
    <mergeCell ref="J26:L26"/>
    <mergeCell ref="Q8:Q10"/>
    <mergeCell ref="R8:R10"/>
    <mergeCell ref="H24:O24"/>
    <mergeCell ref="C25:F25"/>
    <mergeCell ref="G25:I25"/>
    <mergeCell ref="J25:L25"/>
    <mergeCell ref="M25:Q25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Лимит</vt:lpstr>
      <vt:lpstr>Лось</vt:lpstr>
      <vt:lpstr>Благородный олень</vt:lpstr>
      <vt:lpstr>Пятнистый олень</vt:lpstr>
      <vt:lpstr>Рысь</vt:lpstr>
      <vt:lpstr>Барсук</vt:lpstr>
      <vt:lpstr>Выдра</vt:lpstr>
      <vt:lpstr>Бурый медведь</vt:lpstr>
      <vt:lpstr>Барсук!Заголовки_для_печати</vt:lpstr>
      <vt:lpstr>'Благородный олень'!Заголовки_для_печати</vt:lpstr>
      <vt:lpstr>'Бурый медведь'!Заголовки_для_печати</vt:lpstr>
      <vt:lpstr>Выдра!Заголовки_для_печати</vt:lpstr>
      <vt:lpstr>Лось!Заголовки_для_печати</vt:lpstr>
      <vt:lpstr>'Пятнистый олень'!Заголовки_для_печати</vt:lpstr>
      <vt:lpstr>Рысь!Заголовки_для_печати</vt:lpstr>
      <vt:lpstr>Барсук!Область_печати</vt:lpstr>
      <vt:lpstr>'Благородный олень'!Область_печати</vt:lpstr>
      <vt:lpstr>'Бурый медведь'!Область_печати</vt:lpstr>
      <vt:lpstr>Выдра!Область_печати</vt:lpstr>
      <vt:lpstr>Лось!Область_печати</vt:lpstr>
      <vt:lpstr>'Пятнистый олень'!Область_печати</vt:lpstr>
      <vt:lpstr>Рысь!Область_печати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DPR</cp:lastModifiedBy>
  <cp:lastPrinted>2026-04-14T13:31:24Z</cp:lastPrinted>
  <dcterms:created xsi:type="dcterms:W3CDTF">2021-03-12T07:37:37Z</dcterms:created>
  <dcterms:modified xsi:type="dcterms:W3CDTF">2026-04-14T14:31:47Z</dcterms:modified>
</cp:coreProperties>
</file>